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 tabRatio="823"/>
  </bookViews>
  <sheets>
    <sheet name="Carátula" sheetId="20" r:id="rId1"/>
    <sheet name="Índice" sheetId="21" r:id="rId2"/>
    <sheet name="Centro" sheetId="31" r:id="rId3"/>
    <sheet name="Áncash" sheetId="8" r:id="rId4"/>
    <sheet name="Apurímac" sheetId="24" r:id="rId5"/>
    <sheet name="Ayacucho" sheetId="25" r:id="rId6"/>
    <sheet name="Huancavelica" sheetId="26" r:id="rId7"/>
    <sheet name="Huánuco" sheetId="27" r:id="rId8"/>
    <sheet name="Ica" sheetId="32" r:id="rId9"/>
    <sheet name="Junín" sheetId="33" r:id="rId10"/>
    <sheet name="Pasco" sheetId="34" r:id="rId11"/>
  </sheets>
  <calcPr calcId="145621"/>
</workbook>
</file>

<file path=xl/calcChain.xml><?xml version="1.0" encoding="utf-8"?>
<calcChain xmlns="http://schemas.openxmlformats.org/spreadsheetml/2006/main">
  <c r="C74" i="31" l="1"/>
  <c r="I94" i="31"/>
  <c r="C52" i="31"/>
  <c r="M27" i="31"/>
  <c r="C33" i="34" l="1"/>
  <c r="C33" i="33"/>
  <c r="P59" i="34"/>
  <c r="P58" i="34"/>
  <c r="P57" i="34"/>
  <c r="P56" i="34"/>
  <c r="P55" i="34"/>
  <c r="P54" i="34"/>
  <c r="P53" i="34"/>
  <c r="P52" i="34"/>
  <c r="P51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P59" i="33"/>
  <c r="P58" i="33"/>
  <c r="P57" i="33"/>
  <c r="P56" i="33"/>
  <c r="P55" i="33"/>
  <c r="P54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I59" i="33"/>
  <c r="I58" i="33"/>
  <c r="I57" i="33"/>
  <c r="I56" i="33"/>
  <c r="I55" i="33"/>
  <c r="I54" i="33"/>
  <c r="I53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P59" i="32"/>
  <c r="P58" i="32"/>
  <c r="P57" i="32"/>
  <c r="P56" i="32"/>
  <c r="P55" i="32"/>
  <c r="P54" i="32"/>
  <c r="P53" i="32"/>
  <c r="P52" i="32"/>
  <c r="P51" i="32"/>
  <c r="P50" i="32"/>
  <c r="P49" i="32"/>
  <c r="P48" i="32"/>
  <c r="P47" i="32"/>
  <c r="P46" i="32"/>
  <c r="P45" i="32"/>
  <c r="P44" i="32"/>
  <c r="P43" i="32"/>
  <c r="P42" i="32"/>
  <c r="P41" i="32"/>
  <c r="P40" i="32"/>
  <c r="P39" i="32"/>
  <c r="I59" i="32"/>
  <c r="I58" i="32"/>
  <c r="I57" i="32"/>
  <c r="I5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C33" i="32"/>
  <c r="C33" i="27"/>
  <c r="C33" i="26"/>
  <c r="P59" i="26"/>
  <c r="P58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4" i="26"/>
  <c r="P43" i="26"/>
  <c r="P42" i="26"/>
  <c r="P41" i="26"/>
  <c r="P40" i="26"/>
  <c r="P39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C33" i="25"/>
  <c r="G59" i="25"/>
  <c r="G59" i="8"/>
  <c r="G59" i="24"/>
  <c r="N59" i="24"/>
  <c r="P59" i="25"/>
  <c r="P58" i="25"/>
  <c r="P57" i="25"/>
  <c r="P56" i="25"/>
  <c r="P55" i="25"/>
  <c r="P54" i="25"/>
  <c r="P53" i="25"/>
  <c r="P52" i="25"/>
  <c r="P51" i="25"/>
  <c r="P50" i="25"/>
  <c r="P49" i="25"/>
  <c r="P48" i="25"/>
  <c r="P47" i="25"/>
  <c r="P46" i="25"/>
  <c r="P45" i="25"/>
  <c r="P44" i="25"/>
  <c r="P43" i="25"/>
  <c r="P42" i="25"/>
  <c r="P41" i="25"/>
  <c r="P40" i="25"/>
  <c r="P39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C33" i="24"/>
  <c r="C33" i="8"/>
  <c r="P59" i="8"/>
  <c r="I3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I59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40" i="8"/>
  <c r="I12" i="31" l="1"/>
  <c r="I26" i="31"/>
  <c r="H26" i="31"/>
  <c r="I25" i="31"/>
  <c r="H25" i="31"/>
  <c r="I24" i="31"/>
  <c r="H24" i="31"/>
  <c r="I23" i="31"/>
  <c r="H23" i="31"/>
  <c r="I22" i="31"/>
  <c r="H22" i="31"/>
  <c r="I21" i="31"/>
  <c r="H21" i="31"/>
  <c r="I20" i="31"/>
  <c r="H20" i="31"/>
  <c r="I19" i="31"/>
  <c r="H19" i="31"/>
  <c r="I18" i="31"/>
  <c r="H18" i="31"/>
  <c r="I17" i="31"/>
  <c r="H17" i="31"/>
  <c r="I16" i="31"/>
  <c r="H16" i="31"/>
  <c r="I15" i="31"/>
  <c r="H15" i="31"/>
  <c r="I14" i="31"/>
  <c r="H14" i="31"/>
  <c r="I13" i="31"/>
  <c r="H13" i="31"/>
  <c r="H12" i="31"/>
  <c r="O112" i="34" l="1"/>
  <c r="H112" i="34"/>
  <c r="O111" i="34"/>
  <c r="N111" i="34"/>
  <c r="H111" i="34"/>
  <c r="O110" i="34"/>
  <c r="N110" i="34"/>
  <c r="H110" i="34"/>
  <c r="N109" i="34"/>
  <c r="M109" i="34"/>
  <c r="L109" i="34"/>
  <c r="J109" i="34"/>
  <c r="F109" i="34"/>
  <c r="H109" i="34" s="1"/>
  <c r="E109" i="34"/>
  <c r="C109" i="34"/>
  <c r="O108" i="34"/>
  <c r="N108" i="34"/>
  <c r="H108" i="34"/>
  <c r="O107" i="34"/>
  <c r="N107" i="34"/>
  <c r="H107" i="34"/>
  <c r="O106" i="34"/>
  <c r="N106" i="34"/>
  <c r="H106" i="34"/>
  <c r="N105" i="34"/>
  <c r="M105" i="34"/>
  <c r="L105" i="34"/>
  <c r="J105" i="34"/>
  <c r="F105" i="34"/>
  <c r="G105" i="34" s="1"/>
  <c r="E105" i="34"/>
  <c r="H105" i="34" s="1"/>
  <c r="C105" i="34"/>
  <c r="O104" i="34"/>
  <c r="N104" i="34"/>
  <c r="H104" i="34"/>
  <c r="O103" i="34"/>
  <c r="N103" i="34"/>
  <c r="H103" i="34"/>
  <c r="O102" i="34"/>
  <c r="N102" i="34"/>
  <c r="H102" i="34"/>
  <c r="N101" i="34"/>
  <c r="M101" i="34"/>
  <c r="L101" i="34"/>
  <c r="O101" i="34" s="1"/>
  <c r="J101" i="34"/>
  <c r="F101" i="34"/>
  <c r="E101" i="34"/>
  <c r="C101" i="34"/>
  <c r="M90" i="34"/>
  <c r="L90" i="34"/>
  <c r="L89" i="34" s="1"/>
  <c r="F90" i="34"/>
  <c r="H90" i="34" s="1"/>
  <c r="E90" i="34"/>
  <c r="M89" i="34"/>
  <c r="E89" i="34"/>
  <c r="O88" i="34"/>
  <c r="N88" i="34"/>
  <c r="H88" i="34"/>
  <c r="O87" i="34"/>
  <c r="N87" i="34"/>
  <c r="H87" i="34"/>
  <c r="O86" i="34"/>
  <c r="H86" i="34"/>
  <c r="O85" i="34"/>
  <c r="H85" i="34"/>
  <c r="O84" i="34"/>
  <c r="N84" i="34"/>
  <c r="H84" i="34"/>
  <c r="O83" i="34"/>
  <c r="N83" i="34"/>
  <c r="H83" i="34"/>
  <c r="O82" i="34"/>
  <c r="H82" i="34"/>
  <c r="O81" i="34"/>
  <c r="H81" i="34"/>
  <c r="O80" i="34"/>
  <c r="N80" i="34"/>
  <c r="H80" i="34"/>
  <c r="O79" i="34"/>
  <c r="N79" i="34"/>
  <c r="H79" i="34"/>
  <c r="O78" i="34"/>
  <c r="H78" i="34"/>
  <c r="O77" i="34"/>
  <c r="H77" i="34"/>
  <c r="O76" i="34"/>
  <c r="N76" i="34"/>
  <c r="H76" i="34"/>
  <c r="O75" i="34"/>
  <c r="N75" i="34"/>
  <c r="H75" i="34"/>
  <c r="O74" i="34"/>
  <c r="H74" i="34"/>
  <c r="O73" i="34"/>
  <c r="H73" i="34"/>
  <c r="O72" i="34"/>
  <c r="N72" i="34"/>
  <c r="H72" i="34"/>
  <c r="C66" i="34"/>
  <c r="O59" i="34"/>
  <c r="N59" i="34"/>
  <c r="H59" i="34"/>
  <c r="G59" i="34"/>
  <c r="O58" i="34"/>
  <c r="N58" i="34"/>
  <c r="H58" i="34"/>
  <c r="G58" i="34"/>
  <c r="O57" i="34"/>
  <c r="N57" i="34"/>
  <c r="H57" i="34"/>
  <c r="G57" i="34"/>
  <c r="O56" i="34"/>
  <c r="N56" i="34"/>
  <c r="H56" i="34"/>
  <c r="G56" i="34"/>
  <c r="O55" i="34"/>
  <c r="N55" i="34"/>
  <c r="H55" i="34"/>
  <c r="G55" i="34"/>
  <c r="O54" i="34"/>
  <c r="N54" i="34"/>
  <c r="H54" i="34"/>
  <c r="G54" i="34"/>
  <c r="O53" i="34"/>
  <c r="N53" i="34"/>
  <c r="H53" i="34"/>
  <c r="G53" i="34"/>
  <c r="O52" i="34"/>
  <c r="N52" i="34"/>
  <c r="H52" i="34"/>
  <c r="G52" i="34"/>
  <c r="O51" i="34"/>
  <c r="N51" i="34"/>
  <c r="H51" i="34"/>
  <c r="G51" i="34"/>
  <c r="O50" i="34"/>
  <c r="N50" i="34"/>
  <c r="H50" i="34"/>
  <c r="G50" i="34"/>
  <c r="O49" i="34"/>
  <c r="N49" i="34"/>
  <c r="H49" i="34"/>
  <c r="G49" i="34"/>
  <c r="O48" i="34"/>
  <c r="N48" i="34"/>
  <c r="H48" i="34"/>
  <c r="G48" i="34"/>
  <c r="O47" i="34"/>
  <c r="N47" i="34"/>
  <c r="H47" i="34"/>
  <c r="G47" i="34"/>
  <c r="O46" i="34"/>
  <c r="N46" i="34"/>
  <c r="H46" i="34"/>
  <c r="G46" i="34"/>
  <c r="O45" i="34"/>
  <c r="N45" i="34"/>
  <c r="H45" i="34"/>
  <c r="G45" i="34"/>
  <c r="O44" i="34"/>
  <c r="N44" i="34"/>
  <c r="H44" i="34"/>
  <c r="G44" i="34"/>
  <c r="O43" i="34"/>
  <c r="N43" i="34"/>
  <c r="H43" i="34"/>
  <c r="G43" i="34"/>
  <c r="O42" i="34"/>
  <c r="N42" i="34"/>
  <c r="H42" i="34"/>
  <c r="G42" i="34"/>
  <c r="O41" i="34"/>
  <c r="N41" i="34"/>
  <c r="H41" i="34"/>
  <c r="G41" i="34"/>
  <c r="O40" i="34"/>
  <c r="N40" i="34"/>
  <c r="H40" i="34"/>
  <c r="G40" i="34"/>
  <c r="O39" i="34"/>
  <c r="N39" i="34"/>
  <c r="H39" i="34"/>
  <c r="G39" i="34"/>
  <c r="I27" i="34"/>
  <c r="L27" i="34" s="1"/>
  <c r="H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J3" i="34"/>
  <c r="B3" i="34"/>
  <c r="J2" i="34"/>
  <c r="B2" i="34"/>
  <c r="O112" i="33"/>
  <c r="N112" i="33"/>
  <c r="H112" i="33"/>
  <c r="O111" i="33"/>
  <c r="N111" i="33"/>
  <c r="H111" i="33"/>
  <c r="O110" i="33"/>
  <c r="H110" i="33"/>
  <c r="N109" i="33"/>
  <c r="M109" i="33"/>
  <c r="N110" i="33" s="1"/>
  <c r="L109" i="33"/>
  <c r="O109" i="33" s="1"/>
  <c r="J109" i="33"/>
  <c r="F109" i="33"/>
  <c r="E109" i="33"/>
  <c r="C109" i="33"/>
  <c r="O108" i="33"/>
  <c r="N108" i="33"/>
  <c r="H108" i="33"/>
  <c r="O107" i="33"/>
  <c r="N107" i="33"/>
  <c r="H107" i="33"/>
  <c r="O106" i="33"/>
  <c r="N106" i="33"/>
  <c r="H106" i="33"/>
  <c r="N105" i="33"/>
  <c r="M105" i="33"/>
  <c r="L105" i="33"/>
  <c r="J105" i="33"/>
  <c r="F105" i="33"/>
  <c r="G105" i="33" s="1"/>
  <c r="E105" i="33"/>
  <c r="C105" i="33"/>
  <c r="O104" i="33"/>
  <c r="N104" i="33"/>
  <c r="H104" i="33"/>
  <c r="O103" i="33"/>
  <c r="N103" i="33"/>
  <c r="H103" i="33"/>
  <c r="O102" i="33"/>
  <c r="N102" i="33"/>
  <c r="H102" i="33"/>
  <c r="N101" i="33"/>
  <c r="M101" i="33"/>
  <c r="L101" i="33"/>
  <c r="O101" i="33" s="1"/>
  <c r="J101" i="33"/>
  <c r="F101" i="33"/>
  <c r="E101" i="33"/>
  <c r="C101" i="33"/>
  <c r="M90" i="33"/>
  <c r="L90" i="33"/>
  <c r="G90" i="33"/>
  <c r="F90" i="33"/>
  <c r="H90" i="33" s="1"/>
  <c r="E90" i="33"/>
  <c r="F89" i="33"/>
  <c r="E89" i="33"/>
  <c r="O88" i="33"/>
  <c r="H88" i="33"/>
  <c r="G88" i="33"/>
  <c r="O87" i="33"/>
  <c r="H87" i="33"/>
  <c r="G87" i="33"/>
  <c r="O86" i="33"/>
  <c r="H86" i="33"/>
  <c r="G86" i="33"/>
  <c r="O85" i="33"/>
  <c r="H85" i="33"/>
  <c r="G85" i="33"/>
  <c r="O84" i="33"/>
  <c r="H84" i="33"/>
  <c r="G84" i="33"/>
  <c r="O83" i="33"/>
  <c r="H83" i="33"/>
  <c r="G83" i="33"/>
  <c r="O82" i="33"/>
  <c r="H82" i="33"/>
  <c r="G82" i="33"/>
  <c r="O81" i="33"/>
  <c r="H81" i="33"/>
  <c r="G81" i="33"/>
  <c r="O80" i="33"/>
  <c r="H80" i="33"/>
  <c r="G80" i="33"/>
  <c r="O79" i="33"/>
  <c r="H79" i="33"/>
  <c r="G79" i="33"/>
  <c r="O78" i="33"/>
  <c r="H78" i="33"/>
  <c r="G78" i="33"/>
  <c r="O77" i="33"/>
  <c r="H77" i="33"/>
  <c r="G77" i="33"/>
  <c r="O76" i="33"/>
  <c r="H76" i="33"/>
  <c r="G76" i="33"/>
  <c r="O75" i="33"/>
  <c r="H75" i="33"/>
  <c r="G75" i="33"/>
  <c r="O74" i="33"/>
  <c r="H74" i="33"/>
  <c r="G74" i="33"/>
  <c r="O73" i="33"/>
  <c r="H73" i="33"/>
  <c r="G73" i="33"/>
  <c r="O72" i="33"/>
  <c r="H72" i="33"/>
  <c r="G72" i="33"/>
  <c r="C66" i="33"/>
  <c r="O59" i="33"/>
  <c r="N59" i="33"/>
  <c r="H59" i="33"/>
  <c r="G59" i="33"/>
  <c r="O58" i="33"/>
  <c r="N58" i="33"/>
  <c r="H58" i="33"/>
  <c r="G58" i="33"/>
  <c r="O57" i="33"/>
  <c r="N57" i="33"/>
  <c r="H57" i="33"/>
  <c r="G57" i="33"/>
  <c r="O56" i="33"/>
  <c r="N56" i="33"/>
  <c r="H56" i="33"/>
  <c r="G56" i="33"/>
  <c r="O55" i="33"/>
  <c r="N55" i="33"/>
  <c r="H55" i="33"/>
  <c r="G55" i="33"/>
  <c r="O54" i="33"/>
  <c r="N54" i="33"/>
  <c r="H54" i="33"/>
  <c r="G54" i="33"/>
  <c r="O53" i="33"/>
  <c r="N53" i="33"/>
  <c r="H53" i="33"/>
  <c r="G53" i="33"/>
  <c r="O52" i="33"/>
  <c r="N52" i="33"/>
  <c r="H52" i="33"/>
  <c r="G52" i="33"/>
  <c r="O51" i="33"/>
  <c r="N51" i="33"/>
  <c r="H51" i="33"/>
  <c r="G51" i="33"/>
  <c r="O50" i="33"/>
  <c r="N50" i="33"/>
  <c r="H50" i="33"/>
  <c r="G50" i="33"/>
  <c r="O49" i="33"/>
  <c r="N49" i="33"/>
  <c r="H49" i="33"/>
  <c r="G49" i="33"/>
  <c r="O48" i="33"/>
  <c r="N48" i="33"/>
  <c r="H48" i="33"/>
  <c r="G48" i="33"/>
  <c r="O47" i="33"/>
  <c r="N47" i="33"/>
  <c r="H47" i="33"/>
  <c r="G47" i="33"/>
  <c r="O46" i="33"/>
  <c r="N46" i="33"/>
  <c r="H46" i="33"/>
  <c r="G46" i="33"/>
  <c r="O45" i="33"/>
  <c r="N45" i="33"/>
  <c r="H45" i="33"/>
  <c r="G45" i="33"/>
  <c r="O44" i="33"/>
  <c r="N44" i="33"/>
  <c r="H44" i="33"/>
  <c r="G44" i="33"/>
  <c r="O43" i="33"/>
  <c r="N43" i="33"/>
  <c r="H43" i="33"/>
  <c r="G43" i="33"/>
  <c r="O42" i="33"/>
  <c r="N42" i="33"/>
  <c r="H42" i="33"/>
  <c r="G42" i="33"/>
  <c r="O41" i="33"/>
  <c r="N41" i="33"/>
  <c r="H41" i="33"/>
  <c r="G41" i="33"/>
  <c r="O40" i="33"/>
  <c r="N40" i="33"/>
  <c r="H40" i="33"/>
  <c r="G40" i="33"/>
  <c r="O39" i="33"/>
  <c r="N39" i="33"/>
  <c r="H39" i="33"/>
  <c r="G39" i="33"/>
  <c r="I27" i="33"/>
  <c r="H27" i="33"/>
  <c r="L26" i="33"/>
  <c r="K26" i="33"/>
  <c r="J26" i="33"/>
  <c r="L25" i="33"/>
  <c r="K25" i="33"/>
  <c r="L24" i="33"/>
  <c r="K24" i="33"/>
  <c r="L23" i="33"/>
  <c r="K23" i="33"/>
  <c r="L22" i="33"/>
  <c r="K22" i="33"/>
  <c r="J22" i="33"/>
  <c r="L21" i="33"/>
  <c r="K21" i="33"/>
  <c r="L20" i="33"/>
  <c r="K20" i="33"/>
  <c r="L19" i="33"/>
  <c r="K19" i="33"/>
  <c r="L18" i="33"/>
  <c r="K18" i="33"/>
  <c r="L17" i="33"/>
  <c r="K17" i="33"/>
  <c r="L16" i="33"/>
  <c r="K16" i="33"/>
  <c r="L15" i="33"/>
  <c r="K15" i="33"/>
  <c r="L14" i="33"/>
  <c r="K14" i="33"/>
  <c r="L13" i="33"/>
  <c r="K13" i="33"/>
  <c r="L12" i="33"/>
  <c r="K12" i="33"/>
  <c r="J3" i="33"/>
  <c r="B3" i="33"/>
  <c r="J2" i="33"/>
  <c r="B2" i="33"/>
  <c r="O112" i="32"/>
  <c r="H112" i="32"/>
  <c r="O111" i="32"/>
  <c r="H111" i="32"/>
  <c r="O110" i="32"/>
  <c r="H110" i="32"/>
  <c r="M109" i="32"/>
  <c r="O109" i="32" s="1"/>
  <c r="L109" i="32"/>
  <c r="J109" i="32"/>
  <c r="F109" i="32"/>
  <c r="H109" i="32" s="1"/>
  <c r="E109" i="32"/>
  <c r="C109" i="32"/>
  <c r="O108" i="32"/>
  <c r="H108" i="32"/>
  <c r="O107" i="32"/>
  <c r="N107" i="32"/>
  <c r="H107" i="32"/>
  <c r="O106" i="32"/>
  <c r="H106" i="32"/>
  <c r="N105" i="32"/>
  <c r="M105" i="32"/>
  <c r="N106" i="32" s="1"/>
  <c r="L105" i="32"/>
  <c r="O105" i="32" s="1"/>
  <c r="J105" i="32"/>
  <c r="F105" i="32"/>
  <c r="G108" i="32" s="1"/>
  <c r="E105" i="32"/>
  <c r="C105" i="32"/>
  <c r="O104" i="32"/>
  <c r="H104" i="32"/>
  <c r="O103" i="32"/>
  <c r="H103" i="32"/>
  <c r="O102" i="32"/>
  <c r="H102" i="32"/>
  <c r="M101" i="32"/>
  <c r="L101" i="32"/>
  <c r="J101" i="32"/>
  <c r="F101" i="32"/>
  <c r="E101" i="32"/>
  <c r="C101" i="32"/>
  <c r="O90" i="32"/>
  <c r="M90" i="32"/>
  <c r="N86" i="32" s="1"/>
  <c r="L90" i="32"/>
  <c r="L89" i="32" s="1"/>
  <c r="F90" i="32"/>
  <c r="G88" i="32" s="1"/>
  <c r="E90" i="32"/>
  <c r="M89" i="32"/>
  <c r="N89" i="32" s="1"/>
  <c r="F89" i="32"/>
  <c r="G89" i="32" s="1"/>
  <c r="E89" i="32"/>
  <c r="O88" i="32"/>
  <c r="H88" i="32"/>
  <c r="O87" i="32"/>
  <c r="N87" i="32"/>
  <c r="H87" i="32"/>
  <c r="O86" i="32"/>
  <c r="H86" i="32"/>
  <c r="O85" i="32"/>
  <c r="N85" i="32"/>
  <c r="H85" i="32"/>
  <c r="O84" i="32"/>
  <c r="H84" i="32"/>
  <c r="O83" i="32"/>
  <c r="N83" i="32"/>
  <c r="H83" i="32"/>
  <c r="O82" i="32"/>
  <c r="H82" i="32"/>
  <c r="O81" i="32"/>
  <c r="N81" i="32"/>
  <c r="H81" i="32"/>
  <c r="O80" i="32"/>
  <c r="H80" i="32"/>
  <c r="O79" i="32"/>
  <c r="N79" i="32"/>
  <c r="H79" i="32"/>
  <c r="O78" i="32"/>
  <c r="H78" i="32"/>
  <c r="O77" i="32"/>
  <c r="N77" i="32"/>
  <c r="H77" i="32"/>
  <c r="O76" i="32"/>
  <c r="H76" i="32"/>
  <c r="O75" i="32"/>
  <c r="N75" i="32"/>
  <c r="H75" i="32"/>
  <c r="O74" i="32"/>
  <c r="H74" i="32"/>
  <c r="O73" i="32"/>
  <c r="N73" i="32"/>
  <c r="H73" i="32"/>
  <c r="O72" i="32"/>
  <c r="H72" i="32"/>
  <c r="C66" i="32"/>
  <c r="O59" i="32"/>
  <c r="N59" i="32"/>
  <c r="H59" i="32"/>
  <c r="G59" i="32"/>
  <c r="O58" i="32"/>
  <c r="N58" i="32"/>
  <c r="H58" i="32"/>
  <c r="G58" i="32"/>
  <c r="O57" i="32"/>
  <c r="N57" i="32"/>
  <c r="H57" i="32"/>
  <c r="G57" i="32"/>
  <c r="O56" i="32"/>
  <c r="N56" i="32"/>
  <c r="H56" i="32"/>
  <c r="G56" i="32"/>
  <c r="O55" i="32"/>
  <c r="N55" i="32"/>
  <c r="H55" i="32"/>
  <c r="G55" i="32"/>
  <c r="O54" i="32"/>
  <c r="N54" i="32"/>
  <c r="H54" i="32"/>
  <c r="G54" i="32"/>
  <c r="O53" i="32"/>
  <c r="N53" i="32"/>
  <c r="H53" i="32"/>
  <c r="G53" i="32"/>
  <c r="O52" i="32"/>
  <c r="N52" i="32"/>
  <c r="H52" i="32"/>
  <c r="G52" i="32"/>
  <c r="O51" i="32"/>
  <c r="N51" i="32"/>
  <c r="H51" i="32"/>
  <c r="G51" i="32"/>
  <c r="O50" i="32"/>
  <c r="N50" i="32"/>
  <c r="H50" i="32"/>
  <c r="G50" i="32"/>
  <c r="O49" i="32"/>
  <c r="N49" i="32"/>
  <c r="H49" i="32"/>
  <c r="G49" i="32"/>
  <c r="O48" i="32"/>
  <c r="N48" i="32"/>
  <c r="H48" i="32"/>
  <c r="G48" i="32"/>
  <c r="O47" i="32"/>
  <c r="N47" i="32"/>
  <c r="H47" i="32"/>
  <c r="G47" i="32"/>
  <c r="O46" i="32"/>
  <c r="N46" i="32"/>
  <c r="H46" i="32"/>
  <c r="G46" i="32"/>
  <c r="O45" i="32"/>
  <c r="N45" i="32"/>
  <c r="H45" i="32"/>
  <c r="G45" i="32"/>
  <c r="O44" i="32"/>
  <c r="N44" i="32"/>
  <c r="H44" i="32"/>
  <c r="G44" i="32"/>
  <c r="O43" i="32"/>
  <c r="N43" i="32"/>
  <c r="H43" i="32"/>
  <c r="G43" i="32"/>
  <c r="O42" i="32"/>
  <c r="N42" i="32"/>
  <c r="H42" i="32"/>
  <c r="G42" i="32"/>
  <c r="O41" i="32"/>
  <c r="N41" i="32"/>
  <c r="H41" i="32"/>
  <c r="G41" i="32"/>
  <c r="O40" i="32"/>
  <c r="N40" i="32"/>
  <c r="H40" i="32"/>
  <c r="G40" i="32"/>
  <c r="O39" i="32"/>
  <c r="N39" i="32"/>
  <c r="H39" i="32"/>
  <c r="G39" i="32"/>
  <c r="I27" i="32"/>
  <c r="H27" i="32"/>
  <c r="L26" i="32"/>
  <c r="K26" i="32"/>
  <c r="L25" i="32"/>
  <c r="K25" i="32"/>
  <c r="L24" i="32"/>
  <c r="K24" i="32"/>
  <c r="L23" i="32"/>
  <c r="K23" i="32"/>
  <c r="L22" i="32"/>
  <c r="K22" i="32"/>
  <c r="J22" i="32"/>
  <c r="L21" i="32"/>
  <c r="K21" i="32"/>
  <c r="L20" i="32"/>
  <c r="K20" i="32"/>
  <c r="L19" i="32"/>
  <c r="K19" i="32"/>
  <c r="L18" i="32"/>
  <c r="K18" i="32"/>
  <c r="L17" i="32"/>
  <c r="K17" i="32"/>
  <c r="L16" i="32"/>
  <c r="K16" i="32"/>
  <c r="L15" i="32"/>
  <c r="K15" i="32"/>
  <c r="L14" i="32"/>
  <c r="K14" i="32"/>
  <c r="L13" i="32"/>
  <c r="K13" i="32"/>
  <c r="L12" i="32"/>
  <c r="K12" i="32"/>
  <c r="J3" i="32"/>
  <c r="B3" i="32"/>
  <c r="J2" i="32"/>
  <c r="B2" i="32"/>
  <c r="M109" i="27"/>
  <c r="L109" i="27"/>
  <c r="J109" i="27"/>
  <c r="M105" i="27"/>
  <c r="L105" i="27"/>
  <c r="J105" i="27"/>
  <c r="M101" i="27"/>
  <c r="L101" i="27"/>
  <c r="J101" i="27"/>
  <c r="F109" i="27"/>
  <c r="E109" i="27"/>
  <c r="C109" i="27"/>
  <c r="F105" i="27"/>
  <c r="E105" i="27"/>
  <c r="C105" i="27"/>
  <c r="F101" i="27"/>
  <c r="E101" i="27"/>
  <c r="C101" i="27"/>
  <c r="O88" i="27"/>
  <c r="O87" i="27"/>
  <c r="O86" i="27"/>
  <c r="O85" i="27"/>
  <c r="O84" i="27"/>
  <c r="O83" i="27"/>
  <c r="O82" i="27"/>
  <c r="O81" i="27"/>
  <c r="O80" i="27"/>
  <c r="O79" i="27"/>
  <c r="O78" i="27"/>
  <c r="O77" i="27"/>
  <c r="O76" i="27"/>
  <c r="O75" i="27"/>
  <c r="O74" i="27"/>
  <c r="O58" i="8"/>
  <c r="O57" i="8"/>
  <c r="O56" i="8"/>
  <c r="O55" i="8"/>
  <c r="O54" i="8"/>
  <c r="O53" i="8"/>
  <c r="O58" i="24"/>
  <c r="N58" i="24"/>
  <c r="O57" i="24"/>
  <c r="N57" i="24"/>
  <c r="O56" i="24"/>
  <c r="N56" i="24"/>
  <c r="O58" i="25"/>
  <c r="N58" i="25"/>
  <c r="O57" i="25"/>
  <c r="N57" i="25"/>
  <c r="O56" i="25"/>
  <c r="N56" i="25"/>
  <c r="O55" i="25"/>
  <c r="N55" i="25"/>
  <c r="O54" i="25"/>
  <c r="N54" i="25"/>
  <c r="O53" i="25"/>
  <c r="N53" i="25"/>
  <c r="O52" i="25"/>
  <c r="N52" i="25"/>
  <c r="O51" i="25"/>
  <c r="N51" i="25"/>
  <c r="O58" i="27"/>
  <c r="N58" i="27"/>
  <c r="N42" i="27"/>
  <c r="O42" i="27"/>
  <c r="N43" i="27"/>
  <c r="O43" i="27"/>
  <c r="N44" i="27"/>
  <c r="O44" i="27"/>
  <c r="N45" i="27"/>
  <c r="O45" i="27"/>
  <c r="N46" i="27"/>
  <c r="O46" i="27"/>
  <c r="N47" i="27"/>
  <c r="O47" i="27"/>
  <c r="N48" i="27"/>
  <c r="O48" i="27"/>
  <c r="N49" i="27"/>
  <c r="O49" i="27"/>
  <c r="N50" i="27"/>
  <c r="O50" i="27"/>
  <c r="N51" i="27"/>
  <c r="O51" i="27"/>
  <c r="N52" i="27"/>
  <c r="O52" i="27"/>
  <c r="N53" i="27"/>
  <c r="O53" i="27"/>
  <c r="N54" i="27"/>
  <c r="O54" i="27"/>
  <c r="N55" i="27"/>
  <c r="O55" i="27"/>
  <c r="N56" i="27"/>
  <c r="O56" i="27"/>
  <c r="N57" i="27"/>
  <c r="O57" i="27"/>
  <c r="M109" i="26"/>
  <c r="L109" i="26"/>
  <c r="J109" i="26"/>
  <c r="M105" i="26"/>
  <c r="L105" i="26"/>
  <c r="J105" i="26"/>
  <c r="M101" i="26"/>
  <c r="L101" i="26"/>
  <c r="J101" i="26"/>
  <c r="F109" i="26"/>
  <c r="E109" i="26"/>
  <c r="C109" i="26"/>
  <c r="F105" i="26"/>
  <c r="E105" i="26"/>
  <c r="C105" i="26"/>
  <c r="F101" i="26"/>
  <c r="E101" i="26"/>
  <c r="C101" i="26"/>
  <c r="M109" i="25"/>
  <c r="L109" i="25"/>
  <c r="M105" i="25"/>
  <c r="L105" i="25"/>
  <c r="M101" i="25"/>
  <c r="L101" i="25"/>
  <c r="F109" i="25"/>
  <c r="E109" i="25"/>
  <c r="F105" i="25"/>
  <c r="E105" i="25"/>
  <c r="F101" i="25"/>
  <c r="E101" i="25"/>
  <c r="M109" i="24"/>
  <c r="L109" i="24"/>
  <c r="M105" i="24"/>
  <c r="L105" i="24"/>
  <c r="M101" i="24"/>
  <c r="L101" i="24"/>
  <c r="F109" i="24"/>
  <c r="E109" i="24"/>
  <c r="F105" i="24"/>
  <c r="E105" i="24"/>
  <c r="F101" i="24"/>
  <c r="E101" i="24"/>
  <c r="M109" i="8"/>
  <c r="L109" i="8"/>
  <c r="M105" i="8"/>
  <c r="L105" i="8"/>
  <c r="M101" i="8"/>
  <c r="L101" i="8"/>
  <c r="F109" i="8"/>
  <c r="E109" i="8"/>
  <c r="F105" i="8"/>
  <c r="E105" i="8"/>
  <c r="F101" i="8"/>
  <c r="E101" i="8"/>
  <c r="H82" i="8"/>
  <c r="H83" i="8"/>
  <c r="H84" i="8"/>
  <c r="H85" i="8"/>
  <c r="H86" i="8"/>
  <c r="H87" i="8"/>
  <c r="H88" i="8"/>
  <c r="L41" i="31"/>
  <c r="K41" i="31"/>
  <c r="L39" i="31"/>
  <c r="K39" i="31"/>
  <c r="L45" i="31"/>
  <c r="K45" i="31"/>
  <c r="O105" i="34" l="1"/>
  <c r="O109" i="34"/>
  <c r="N112" i="34"/>
  <c r="H101" i="34"/>
  <c r="O105" i="33"/>
  <c r="H101" i="33"/>
  <c r="H105" i="33"/>
  <c r="H109" i="33"/>
  <c r="N108" i="32"/>
  <c r="O101" i="32"/>
  <c r="H101" i="32"/>
  <c r="G105" i="32"/>
  <c r="H105" i="32"/>
  <c r="O89" i="34"/>
  <c r="N89" i="34"/>
  <c r="O90" i="34"/>
  <c r="N74" i="34"/>
  <c r="N78" i="34"/>
  <c r="N82" i="34"/>
  <c r="N86" i="34"/>
  <c r="N90" i="34"/>
  <c r="J26" i="34"/>
  <c r="J18" i="34"/>
  <c r="N73" i="34"/>
  <c r="N77" i="34"/>
  <c r="N81" i="34"/>
  <c r="N85" i="34"/>
  <c r="F89" i="34"/>
  <c r="J14" i="34"/>
  <c r="J22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90" i="34"/>
  <c r="O89" i="33"/>
  <c r="N89" i="33"/>
  <c r="O90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90" i="33"/>
  <c r="L27" i="33"/>
  <c r="H89" i="33"/>
  <c r="J14" i="33"/>
  <c r="G89" i="33"/>
  <c r="J18" i="33"/>
  <c r="O89" i="32"/>
  <c r="N72" i="32"/>
  <c r="N76" i="32"/>
  <c r="N80" i="32"/>
  <c r="N84" i="32"/>
  <c r="N88" i="32"/>
  <c r="N90" i="32"/>
  <c r="N74" i="32"/>
  <c r="N78" i="32"/>
  <c r="N82" i="32"/>
  <c r="L27" i="32"/>
  <c r="G90" i="32"/>
  <c r="J14" i="32"/>
  <c r="H89" i="32"/>
  <c r="H90" i="32"/>
  <c r="J26" i="32"/>
  <c r="J18" i="32"/>
  <c r="G102" i="34"/>
  <c r="G103" i="34"/>
  <c r="G104" i="34"/>
  <c r="G110" i="34"/>
  <c r="G111" i="34"/>
  <c r="G112" i="34"/>
  <c r="J13" i="34"/>
  <c r="J17" i="34"/>
  <c r="J21" i="34"/>
  <c r="J25" i="34"/>
  <c r="J27" i="34"/>
  <c r="G101" i="34"/>
  <c r="G109" i="34"/>
  <c r="J12" i="34"/>
  <c r="J16" i="34"/>
  <c r="J20" i="34"/>
  <c r="J24" i="34"/>
  <c r="K27" i="34"/>
  <c r="G106" i="34"/>
  <c r="G107" i="34"/>
  <c r="G108" i="34"/>
  <c r="J15" i="34"/>
  <c r="J19" i="34"/>
  <c r="J23" i="34"/>
  <c r="G102" i="33"/>
  <c r="G103" i="33"/>
  <c r="G104" i="33"/>
  <c r="G110" i="33"/>
  <c r="G111" i="33"/>
  <c r="G112" i="33"/>
  <c r="J13" i="33"/>
  <c r="J17" i="33"/>
  <c r="J21" i="33"/>
  <c r="J25" i="33"/>
  <c r="J27" i="33"/>
  <c r="G101" i="33"/>
  <c r="G109" i="33"/>
  <c r="J12" i="33"/>
  <c r="J16" i="33"/>
  <c r="J20" i="33"/>
  <c r="J24" i="33"/>
  <c r="K27" i="33"/>
  <c r="C7" i="33" s="1"/>
  <c r="G106" i="33"/>
  <c r="G107" i="33"/>
  <c r="G108" i="33"/>
  <c r="J15" i="33"/>
  <c r="J19" i="33"/>
  <c r="J23" i="33"/>
  <c r="G102" i="32"/>
  <c r="G103" i="32"/>
  <c r="G104" i="32"/>
  <c r="G110" i="32"/>
  <c r="G111" i="32"/>
  <c r="G112" i="32"/>
  <c r="J13" i="32"/>
  <c r="J17" i="32"/>
  <c r="J21" i="32"/>
  <c r="J25" i="32"/>
  <c r="J27" i="32"/>
  <c r="G101" i="32"/>
  <c r="G109" i="32"/>
  <c r="J12" i="32"/>
  <c r="J16" i="32"/>
  <c r="J20" i="32"/>
  <c r="J24" i="32"/>
  <c r="K27" i="32"/>
  <c r="C7" i="32" s="1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N101" i="32"/>
  <c r="N102" i="32"/>
  <c r="N103" i="32"/>
  <c r="N104" i="32"/>
  <c r="G106" i="32"/>
  <c r="G107" i="32"/>
  <c r="N109" i="32"/>
  <c r="N110" i="32"/>
  <c r="N111" i="32"/>
  <c r="N112" i="32"/>
  <c r="J15" i="32"/>
  <c r="J19" i="32"/>
  <c r="J23" i="32"/>
  <c r="N57" i="8" l="1"/>
  <c r="N55" i="8"/>
  <c r="N53" i="8"/>
  <c r="N58" i="8"/>
  <c r="N56" i="8"/>
  <c r="N54" i="8"/>
  <c r="C7" i="34"/>
  <c r="H89" i="34"/>
  <c r="G89" i="34"/>
  <c r="I90" i="31"/>
  <c r="J3" i="31"/>
  <c r="J2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O93" i="31"/>
  <c r="P93" i="31" s="1"/>
  <c r="O94" i="31"/>
  <c r="P94" i="31" s="1"/>
  <c r="H93" i="31"/>
  <c r="I93" i="31" s="1"/>
  <c r="O92" i="31"/>
  <c r="P92" i="31" s="1"/>
  <c r="H92" i="31"/>
  <c r="I92" i="31" s="1"/>
  <c r="O91" i="31"/>
  <c r="P91" i="31" s="1"/>
  <c r="H91" i="31"/>
  <c r="I91" i="31" s="1"/>
  <c r="O90" i="31"/>
  <c r="P90" i="31" s="1"/>
  <c r="H90" i="31"/>
  <c r="O89" i="31"/>
  <c r="P89" i="31" s="1"/>
  <c r="H89" i="31"/>
  <c r="I89" i="31" s="1"/>
  <c r="O88" i="31"/>
  <c r="P88" i="31" s="1"/>
  <c r="H88" i="31"/>
  <c r="I88" i="31" s="1"/>
  <c r="O87" i="31"/>
  <c r="P87" i="31" s="1"/>
  <c r="H87" i="31"/>
  <c r="I87" i="31" s="1"/>
  <c r="O86" i="31"/>
  <c r="P86" i="31" s="1"/>
  <c r="H86" i="31"/>
  <c r="I86" i="31" s="1"/>
  <c r="O85" i="31"/>
  <c r="P85" i="31" s="1"/>
  <c r="H85" i="31"/>
  <c r="I85" i="31" s="1"/>
  <c r="O84" i="31"/>
  <c r="P84" i="31" s="1"/>
  <c r="H84" i="31"/>
  <c r="I84" i="31" s="1"/>
  <c r="O83" i="31"/>
  <c r="P83" i="31" s="1"/>
  <c r="H83" i="31"/>
  <c r="I83" i="31" s="1"/>
  <c r="O82" i="31"/>
  <c r="P82" i="31" s="1"/>
  <c r="H82" i="31"/>
  <c r="I82" i="31" s="1"/>
  <c r="O81" i="31"/>
  <c r="P81" i="31" s="1"/>
  <c r="H81" i="31"/>
  <c r="I81" i="31" s="1"/>
  <c r="O80" i="31"/>
  <c r="P80" i="31" s="1"/>
  <c r="H80" i="31"/>
  <c r="I80" i="31" s="1"/>
  <c r="O79" i="31"/>
  <c r="P79" i="31" s="1"/>
  <c r="H79" i="31"/>
  <c r="I79" i="31" s="1"/>
  <c r="K66" i="31"/>
  <c r="L66" i="31" s="1"/>
  <c r="K65" i="31"/>
  <c r="L65" i="31" s="1"/>
  <c r="K64" i="31"/>
  <c r="L64" i="31" s="1"/>
  <c r="K63" i="31"/>
  <c r="L63" i="31" s="1"/>
  <c r="K62" i="31"/>
  <c r="L62" i="31" s="1"/>
  <c r="K61" i="31"/>
  <c r="L61" i="31" s="1"/>
  <c r="K60" i="31"/>
  <c r="L60" i="31" s="1"/>
  <c r="K59" i="31"/>
  <c r="L59" i="31" s="1"/>
  <c r="K58" i="31"/>
  <c r="L58" i="31" s="1"/>
  <c r="K57" i="31"/>
  <c r="L57" i="31" l="1"/>
  <c r="H94" i="31"/>
  <c r="L43" i="31"/>
  <c r="B3" i="31"/>
  <c r="M40" i="31" l="1"/>
  <c r="M43" i="31"/>
  <c r="K42" i="31"/>
  <c r="L38" i="31"/>
  <c r="M38" i="31" s="1"/>
  <c r="L40" i="31"/>
  <c r="M39" i="31" s="1"/>
  <c r="K44" i="31"/>
  <c r="H46" i="31"/>
  <c r="H68" i="31" s="1"/>
  <c r="H67" i="31" s="1"/>
  <c r="L42" i="31"/>
  <c r="K43" i="31"/>
  <c r="K40" i="31"/>
  <c r="K38" i="31"/>
  <c r="I46" i="31"/>
  <c r="I68" i="31" s="1"/>
  <c r="L44" i="31"/>
  <c r="L26" i="31"/>
  <c r="M26" i="31" s="1"/>
  <c r="K26" i="31"/>
  <c r="L25" i="31"/>
  <c r="M25" i="31" s="1"/>
  <c r="K25" i="31"/>
  <c r="L24" i="31"/>
  <c r="M24" i="31" s="1"/>
  <c r="K24" i="31"/>
  <c r="L23" i="31"/>
  <c r="M23" i="31" s="1"/>
  <c r="K23" i="31"/>
  <c r="L21" i="31"/>
  <c r="M21" i="31" s="1"/>
  <c r="K21" i="31"/>
  <c r="L20" i="31"/>
  <c r="M20" i="31" s="1"/>
  <c r="K20" i="31"/>
  <c r="L19" i="31"/>
  <c r="M19" i="31" s="1"/>
  <c r="K19" i="31"/>
  <c r="L18" i="31"/>
  <c r="M18" i="31" s="1"/>
  <c r="K18" i="31"/>
  <c r="L17" i="31"/>
  <c r="M17" i="31" s="1"/>
  <c r="K17" i="31"/>
  <c r="L16" i="31"/>
  <c r="M16" i="31" s="1"/>
  <c r="K16" i="31"/>
  <c r="L15" i="31"/>
  <c r="M15" i="31" s="1"/>
  <c r="K15" i="31"/>
  <c r="L14" i="31"/>
  <c r="M14" i="31" s="1"/>
  <c r="K14" i="31"/>
  <c r="L13" i="31"/>
  <c r="M13" i="31" s="1"/>
  <c r="K13" i="31"/>
  <c r="J66" i="31" l="1"/>
  <c r="J62" i="31"/>
  <c r="J58" i="31"/>
  <c r="J65" i="31"/>
  <c r="J57" i="31"/>
  <c r="J64" i="31"/>
  <c r="J60" i="31"/>
  <c r="K68" i="31"/>
  <c r="L68" i="31" s="1"/>
  <c r="J68" i="31"/>
  <c r="J63" i="31"/>
  <c r="J59" i="31"/>
  <c r="J61" i="31"/>
  <c r="I67" i="31"/>
  <c r="M45" i="31"/>
  <c r="M42" i="31"/>
  <c r="M41" i="31"/>
  <c r="M44" i="31"/>
  <c r="J42" i="31"/>
  <c r="J45" i="31"/>
  <c r="J39" i="31"/>
  <c r="J41" i="31"/>
  <c r="L46" i="31"/>
  <c r="M46" i="31" s="1"/>
  <c r="J46" i="31"/>
  <c r="J43" i="31"/>
  <c r="K46" i="31"/>
  <c r="J40" i="31"/>
  <c r="J38" i="31"/>
  <c r="C33" i="31" s="1"/>
  <c r="J44" i="31"/>
  <c r="H86" i="24"/>
  <c r="H87" i="24"/>
  <c r="H88" i="24"/>
  <c r="H79" i="25"/>
  <c r="H80" i="25"/>
  <c r="H81" i="25"/>
  <c r="H82" i="25"/>
  <c r="H83" i="25"/>
  <c r="H84" i="25"/>
  <c r="H85" i="25"/>
  <c r="H86" i="25"/>
  <c r="H87" i="25"/>
  <c r="H88" i="25"/>
  <c r="H86" i="27"/>
  <c r="H87" i="27"/>
  <c r="H88" i="27"/>
  <c r="O84" i="26"/>
  <c r="O85" i="26"/>
  <c r="O86" i="26"/>
  <c r="O87" i="26"/>
  <c r="O88" i="26"/>
  <c r="O81" i="25"/>
  <c r="O82" i="25"/>
  <c r="O83" i="25"/>
  <c r="O84" i="25"/>
  <c r="O85" i="25"/>
  <c r="O86" i="25"/>
  <c r="O87" i="25"/>
  <c r="O88" i="25"/>
  <c r="O86" i="24"/>
  <c r="O87" i="24"/>
  <c r="O88" i="24"/>
  <c r="O84" i="8"/>
  <c r="O85" i="8"/>
  <c r="O86" i="8"/>
  <c r="O87" i="8"/>
  <c r="O88" i="8"/>
  <c r="K67" i="31" l="1"/>
  <c r="L67" i="31" s="1"/>
  <c r="J67" i="31"/>
  <c r="J109" i="25"/>
  <c r="J105" i="25"/>
  <c r="J101" i="25"/>
  <c r="J109" i="24"/>
  <c r="J105" i="24"/>
  <c r="J101" i="24"/>
  <c r="C109" i="25"/>
  <c r="C105" i="25"/>
  <c r="C101" i="25"/>
  <c r="C109" i="24"/>
  <c r="C105" i="24"/>
  <c r="C101" i="24"/>
  <c r="J3" i="27"/>
  <c r="B3" i="27"/>
  <c r="J2" i="27"/>
  <c r="B2" i="27"/>
  <c r="J3" i="26"/>
  <c r="B3" i="26"/>
  <c r="J2" i="26"/>
  <c r="B2" i="26"/>
  <c r="J3" i="25"/>
  <c r="B3" i="25"/>
  <c r="J2" i="25"/>
  <c r="B2" i="25"/>
  <c r="J3" i="24"/>
  <c r="B3" i="24"/>
  <c r="J2" i="24"/>
  <c r="B2" i="24"/>
  <c r="J3" i="8"/>
  <c r="O112" i="27"/>
  <c r="N112" i="27"/>
  <c r="H112" i="27"/>
  <c r="G112" i="27"/>
  <c r="O111" i="27"/>
  <c r="N111" i="27"/>
  <c r="H111" i="27"/>
  <c r="G111" i="27"/>
  <c r="O110" i="27"/>
  <c r="N110" i="27"/>
  <c r="H110" i="27"/>
  <c r="G110" i="27"/>
  <c r="O109" i="27"/>
  <c r="N109" i="27"/>
  <c r="H109" i="27"/>
  <c r="G109" i="27"/>
  <c r="O108" i="27"/>
  <c r="N108" i="27"/>
  <c r="H108" i="27"/>
  <c r="G108" i="27"/>
  <c r="O107" i="27"/>
  <c r="N107" i="27"/>
  <c r="H107" i="27"/>
  <c r="G107" i="27"/>
  <c r="O106" i="27"/>
  <c r="N106" i="27"/>
  <c r="H106" i="27"/>
  <c r="G106" i="27"/>
  <c r="O105" i="27"/>
  <c r="N105" i="27"/>
  <c r="H105" i="27"/>
  <c r="G105" i="27"/>
  <c r="O104" i="27"/>
  <c r="N104" i="27"/>
  <c r="H104" i="27"/>
  <c r="G104" i="27"/>
  <c r="O103" i="27"/>
  <c r="N103" i="27"/>
  <c r="H103" i="27"/>
  <c r="G103" i="27"/>
  <c r="O102" i="27"/>
  <c r="N102" i="27"/>
  <c r="H102" i="27"/>
  <c r="G102" i="27"/>
  <c r="O101" i="27"/>
  <c r="N101" i="27"/>
  <c r="H101" i="27"/>
  <c r="G101" i="27"/>
  <c r="O112" i="26"/>
  <c r="N112" i="26"/>
  <c r="H112" i="26"/>
  <c r="G112" i="26"/>
  <c r="O111" i="26"/>
  <c r="N111" i="26"/>
  <c r="H111" i="26"/>
  <c r="G111" i="26"/>
  <c r="O110" i="26"/>
  <c r="N110" i="26"/>
  <c r="H110" i="26"/>
  <c r="G110" i="26"/>
  <c r="O109" i="26"/>
  <c r="N109" i="26"/>
  <c r="H109" i="26"/>
  <c r="G109" i="26"/>
  <c r="O108" i="26"/>
  <c r="N108" i="26"/>
  <c r="H108" i="26"/>
  <c r="G108" i="26"/>
  <c r="O107" i="26"/>
  <c r="N107" i="26"/>
  <c r="H107" i="26"/>
  <c r="G107" i="26"/>
  <c r="O106" i="26"/>
  <c r="N106" i="26"/>
  <c r="H106" i="26"/>
  <c r="G106" i="26"/>
  <c r="O105" i="26"/>
  <c r="N105" i="26"/>
  <c r="H105" i="26"/>
  <c r="G105" i="26"/>
  <c r="O104" i="26"/>
  <c r="N104" i="26"/>
  <c r="H104" i="26"/>
  <c r="G104" i="26"/>
  <c r="O103" i="26"/>
  <c r="N103" i="26"/>
  <c r="H103" i="26"/>
  <c r="G103" i="26"/>
  <c r="O102" i="26"/>
  <c r="N102" i="26"/>
  <c r="H102" i="26"/>
  <c r="G102" i="26"/>
  <c r="O101" i="26"/>
  <c r="N101" i="26"/>
  <c r="H101" i="26"/>
  <c r="G101" i="26"/>
  <c r="O112" i="25"/>
  <c r="N112" i="25"/>
  <c r="H112" i="25"/>
  <c r="G112" i="25"/>
  <c r="O111" i="25"/>
  <c r="N111" i="25"/>
  <c r="H111" i="25"/>
  <c r="G111" i="25"/>
  <c r="O110" i="25"/>
  <c r="N110" i="25"/>
  <c r="H110" i="25"/>
  <c r="G110" i="25"/>
  <c r="O109" i="25"/>
  <c r="N109" i="25"/>
  <c r="H109" i="25"/>
  <c r="G109" i="25"/>
  <c r="O108" i="25"/>
  <c r="N108" i="25"/>
  <c r="H108" i="25"/>
  <c r="G108" i="25"/>
  <c r="O107" i="25"/>
  <c r="N107" i="25"/>
  <c r="H107" i="25"/>
  <c r="G107" i="25"/>
  <c r="O106" i="25"/>
  <c r="N106" i="25"/>
  <c r="H106" i="25"/>
  <c r="G106" i="25"/>
  <c r="O105" i="25"/>
  <c r="N105" i="25"/>
  <c r="H105" i="25"/>
  <c r="G105" i="25"/>
  <c r="O104" i="25"/>
  <c r="N104" i="25"/>
  <c r="H104" i="25"/>
  <c r="G104" i="25"/>
  <c r="O103" i="25"/>
  <c r="N103" i="25"/>
  <c r="H103" i="25"/>
  <c r="G103" i="25"/>
  <c r="O102" i="25"/>
  <c r="N102" i="25"/>
  <c r="H102" i="25"/>
  <c r="G102" i="25"/>
  <c r="O101" i="25"/>
  <c r="N101" i="25"/>
  <c r="H101" i="25"/>
  <c r="G101" i="25"/>
  <c r="O112" i="24"/>
  <c r="N112" i="24"/>
  <c r="H112" i="24"/>
  <c r="G112" i="24"/>
  <c r="O111" i="24"/>
  <c r="N111" i="24"/>
  <c r="H111" i="24"/>
  <c r="G111" i="24"/>
  <c r="O110" i="24"/>
  <c r="N110" i="24"/>
  <c r="H110" i="24"/>
  <c r="G110" i="24"/>
  <c r="O109" i="24"/>
  <c r="N109" i="24"/>
  <c r="H109" i="24"/>
  <c r="G109" i="24"/>
  <c r="O108" i="24"/>
  <c r="N108" i="24"/>
  <c r="H108" i="24"/>
  <c r="G108" i="24"/>
  <c r="O107" i="24"/>
  <c r="N107" i="24"/>
  <c r="H107" i="24"/>
  <c r="G107" i="24"/>
  <c r="O106" i="24"/>
  <c r="N106" i="24"/>
  <c r="H106" i="24"/>
  <c r="G106" i="24"/>
  <c r="O105" i="24"/>
  <c r="N105" i="24"/>
  <c r="H105" i="24"/>
  <c r="G105" i="24"/>
  <c r="O104" i="24"/>
  <c r="N104" i="24"/>
  <c r="H104" i="24"/>
  <c r="G104" i="24"/>
  <c r="O103" i="24"/>
  <c r="N103" i="24"/>
  <c r="H103" i="24"/>
  <c r="G103" i="24"/>
  <c r="O102" i="24"/>
  <c r="N102" i="24"/>
  <c r="H102" i="24"/>
  <c r="G102" i="24"/>
  <c r="O101" i="24"/>
  <c r="N101" i="24"/>
  <c r="H101" i="24"/>
  <c r="G101" i="24"/>
  <c r="O112" i="8"/>
  <c r="N112" i="8"/>
  <c r="O111" i="8"/>
  <c r="N111" i="8"/>
  <c r="O110" i="8"/>
  <c r="N110" i="8"/>
  <c r="O109" i="8"/>
  <c r="N109" i="8"/>
  <c r="J109" i="8"/>
  <c r="O108" i="8"/>
  <c r="N108" i="8"/>
  <c r="O107" i="8"/>
  <c r="N107" i="8"/>
  <c r="O106" i="8"/>
  <c r="N106" i="8"/>
  <c r="O105" i="8"/>
  <c r="N105" i="8"/>
  <c r="J105" i="8"/>
  <c r="O104" i="8"/>
  <c r="N104" i="8"/>
  <c r="O103" i="8"/>
  <c r="N103" i="8"/>
  <c r="O102" i="8"/>
  <c r="N102" i="8"/>
  <c r="O101" i="8"/>
  <c r="N101" i="8"/>
  <c r="J101" i="8"/>
  <c r="H112" i="8"/>
  <c r="H111" i="8"/>
  <c r="H110" i="8"/>
  <c r="H109" i="8"/>
  <c r="H108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C109" i="8"/>
  <c r="C105" i="8"/>
  <c r="C101" i="8"/>
  <c r="H107" i="8"/>
  <c r="H106" i="8"/>
  <c r="H105" i="8"/>
  <c r="H104" i="8"/>
  <c r="H103" i="8"/>
  <c r="H102" i="8"/>
  <c r="H101" i="8"/>
  <c r="J2" i="8"/>
  <c r="H85" i="27"/>
  <c r="H84" i="27"/>
  <c r="H83" i="27"/>
  <c r="H82" i="27"/>
  <c r="H81" i="27"/>
  <c r="H80" i="27"/>
  <c r="H79" i="27"/>
  <c r="H78" i="27"/>
  <c r="H77" i="27"/>
  <c r="H76" i="27"/>
  <c r="H75" i="27"/>
  <c r="H74" i="27"/>
  <c r="O73" i="27"/>
  <c r="H73" i="27"/>
  <c r="O72" i="27"/>
  <c r="H72" i="27"/>
  <c r="C66" i="27"/>
  <c r="H88" i="26"/>
  <c r="H87" i="26"/>
  <c r="H86" i="26"/>
  <c r="H85" i="26"/>
  <c r="H84" i="26"/>
  <c r="O83" i="26"/>
  <c r="H83" i="26"/>
  <c r="O82" i="26"/>
  <c r="H82" i="26"/>
  <c r="O81" i="26"/>
  <c r="H81" i="26"/>
  <c r="O80" i="26"/>
  <c r="H80" i="26"/>
  <c r="O79" i="26"/>
  <c r="H79" i="26"/>
  <c r="O78" i="26"/>
  <c r="H78" i="26"/>
  <c r="O77" i="26"/>
  <c r="H77" i="26"/>
  <c r="O76" i="26"/>
  <c r="H76" i="26"/>
  <c r="O75" i="26"/>
  <c r="H75" i="26"/>
  <c r="O74" i="26"/>
  <c r="H74" i="26"/>
  <c r="O73" i="26"/>
  <c r="H73" i="26"/>
  <c r="O72" i="26"/>
  <c r="H72" i="26"/>
  <c r="C66" i="26"/>
  <c r="O80" i="25"/>
  <c r="O79" i="25"/>
  <c r="O78" i="25"/>
  <c r="H78" i="25"/>
  <c r="O77" i="25"/>
  <c r="H77" i="25"/>
  <c r="O76" i="25"/>
  <c r="H76" i="25"/>
  <c r="O75" i="25"/>
  <c r="H75" i="25"/>
  <c r="O74" i="25"/>
  <c r="H74" i="25"/>
  <c r="O73" i="25"/>
  <c r="H73" i="25"/>
  <c r="O72" i="25"/>
  <c r="H72" i="25"/>
  <c r="C66" i="25"/>
  <c r="O85" i="24"/>
  <c r="H85" i="24"/>
  <c r="O84" i="24"/>
  <c r="H84" i="24"/>
  <c r="O83" i="24"/>
  <c r="H83" i="24"/>
  <c r="O82" i="24"/>
  <c r="H82" i="24"/>
  <c r="O81" i="24"/>
  <c r="H81" i="24"/>
  <c r="O80" i="24"/>
  <c r="H80" i="24"/>
  <c r="O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C66" i="24"/>
  <c r="C66" i="8"/>
  <c r="F90" i="8"/>
  <c r="E90" i="8"/>
  <c r="E89" i="8" s="1"/>
  <c r="G90" i="8" l="1"/>
  <c r="G82" i="8"/>
  <c r="G84" i="8"/>
  <c r="G86" i="8"/>
  <c r="G88" i="8"/>
  <c r="G83" i="8"/>
  <c r="G85" i="8"/>
  <c r="G87" i="8"/>
  <c r="G76" i="8"/>
  <c r="G72" i="8"/>
  <c r="G78" i="8"/>
  <c r="G74" i="8"/>
  <c r="G79" i="8"/>
  <c r="G75" i="8"/>
  <c r="G80" i="8"/>
  <c r="F89" i="8"/>
  <c r="G89" i="8" s="1"/>
  <c r="G73" i="8"/>
  <c r="G77" i="8"/>
  <c r="G81" i="8"/>
  <c r="H89" i="8" l="1"/>
  <c r="O83" i="8"/>
  <c r="O82" i="8"/>
  <c r="O81" i="8"/>
  <c r="H81" i="8"/>
  <c r="O80" i="8"/>
  <c r="H80" i="8"/>
  <c r="O79" i="8"/>
  <c r="H79" i="8"/>
  <c r="O78" i="8"/>
  <c r="H78" i="8"/>
  <c r="O77" i="8"/>
  <c r="H77" i="8"/>
  <c r="O76" i="8"/>
  <c r="H76" i="8"/>
  <c r="O75" i="8"/>
  <c r="H75" i="8"/>
  <c r="O74" i="8"/>
  <c r="H74" i="8"/>
  <c r="O73" i="8"/>
  <c r="H73" i="8"/>
  <c r="O72" i="8"/>
  <c r="H72" i="8"/>
  <c r="H90" i="8" l="1"/>
  <c r="O59" i="27" l="1"/>
  <c r="N59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O41" i="27"/>
  <c r="N41" i="27"/>
  <c r="H41" i="27"/>
  <c r="O40" i="27"/>
  <c r="N40" i="27"/>
  <c r="H40" i="27"/>
  <c r="O39" i="27"/>
  <c r="N39" i="27"/>
  <c r="H39" i="27"/>
  <c r="O59" i="26"/>
  <c r="N59" i="26"/>
  <c r="H59" i="26"/>
  <c r="O58" i="26"/>
  <c r="N58" i="26"/>
  <c r="H58" i="26"/>
  <c r="O57" i="26"/>
  <c r="N57" i="26"/>
  <c r="H57" i="26"/>
  <c r="O56" i="26"/>
  <c r="N56" i="26"/>
  <c r="H56" i="26"/>
  <c r="O55" i="26"/>
  <c r="N55" i="26"/>
  <c r="H55" i="26"/>
  <c r="O54" i="26"/>
  <c r="N54" i="26"/>
  <c r="H54" i="26"/>
  <c r="O53" i="26"/>
  <c r="N53" i="26"/>
  <c r="H53" i="26"/>
  <c r="O52" i="26"/>
  <c r="N52" i="26"/>
  <c r="H52" i="26"/>
  <c r="O51" i="26"/>
  <c r="N51" i="26"/>
  <c r="H51" i="26"/>
  <c r="O50" i="26"/>
  <c r="N50" i="26"/>
  <c r="H50" i="26"/>
  <c r="O49" i="26"/>
  <c r="N49" i="26"/>
  <c r="H49" i="26"/>
  <c r="O48" i="26"/>
  <c r="N48" i="26"/>
  <c r="H48" i="26"/>
  <c r="O47" i="26"/>
  <c r="N47" i="26"/>
  <c r="H47" i="26"/>
  <c r="O46" i="26"/>
  <c r="N46" i="26"/>
  <c r="H46" i="26"/>
  <c r="O45" i="26"/>
  <c r="N45" i="26"/>
  <c r="H45" i="26"/>
  <c r="O44" i="26"/>
  <c r="N44" i="26"/>
  <c r="H44" i="26"/>
  <c r="O43" i="26"/>
  <c r="N43" i="26"/>
  <c r="H43" i="26"/>
  <c r="O42" i="26"/>
  <c r="N42" i="26"/>
  <c r="H42" i="26"/>
  <c r="O41" i="26"/>
  <c r="N41" i="26"/>
  <c r="H41" i="26"/>
  <c r="O40" i="26"/>
  <c r="N40" i="26"/>
  <c r="H40" i="26"/>
  <c r="O39" i="26"/>
  <c r="N39" i="26"/>
  <c r="H39" i="26"/>
  <c r="O59" i="25"/>
  <c r="N59" i="25"/>
  <c r="H59" i="25"/>
  <c r="H58" i="25"/>
  <c r="H57" i="25"/>
  <c r="G57" i="25"/>
  <c r="H56" i="25"/>
  <c r="G56" i="25"/>
  <c r="H55" i="25"/>
  <c r="G55" i="25"/>
  <c r="H54" i="25"/>
  <c r="G54" i="25"/>
  <c r="H53" i="25"/>
  <c r="G53" i="25"/>
  <c r="H52" i="25"/>
  <c r="G52" i="25"/>
  <c r="H51" i="25"/>
  <c r="G51" i="25"/>
  <c r="O50" i="25"/>
  <c r="N50" i="25"/>
  <c r="H50" i="25"/>
  <c r="G50" i="25"/>
  <c r="O49" i="25"/>
  <c r="N49" i="25"/>
  <c r="H49" i="25"/>
  <c r="G49" i="25"/>
  <c r="O48" i="25"/>
  <c r="N48" i="25"/>
  <c r="H48" i="25"/>
  <c r="G48" i="25"/>
  <c r="O47" i="25"/>
  <c r="N47" i="25"/>
  <c r="H47" i="25"/>
  <c r="G47" i="25"/>
  <c r="O46" i="25"/>
  <c r="N46" i="25"/>
  <c r="H46" i="25"/>
  <c r="G46" i="25"/>
  <c r="O45" i="25"/>
  <c r="N45" i="25"/>
  <c r="H45" i="25"/>
  <c r="G45" i="25"/>
  <c r="O44" i="25"/>
  <c r="N44" i="25"/>
  <c r="H44" i="25"/>
  <c r="G44" i="25"/>
  <c r="O43" i="25"/>
  <c r="N43" i="25"/>
  <c r="H43" i="25"/>
  <c r="G43" i="25"/>
  <c r="O42" i="25"/>
  <c r="N42" i="25"/>
  <c r="H42" i="25"/>
  <c r="G42" i="25"/>
  <c r="O41" i="25"/>
  <c r="N41" i="25"/>
  <c r="H41" i="25"/>
  <c r="G41" i="25"/>
  <c r="O40" i="25"/>
  <c r="N40" i="25"/>
  <c r="H40" i="25"/>
  <c r="G40" i="25"/>
  <c r="O39" i="25"/>
  <c r="N39" i="25"/>
  <c r="H39" i="25"/>
  <c r="G39" i="25"/>
  <c r="O59" i="24"/>
  <c r="G58" i="24"/>
  <c r="H58" i="24"/>
  <c r="H57" i="24"/>
  <c r="H56" i="24"/>
  <c r="O55" i="24"/>
  <c r="N55" i="24"/>
  <c r="H55" i="24"/>
  <c r="O54" i="24"/>
  <c r="N54" i="24"/>
  <c r="H54" i="24"/>
  <c r="O53" i="24"/>
  <c r="N53" i="24"/>
  <c r="H53" i="24"/>
  <c r="O52" i="24"/>
  <c r="N52" i="24"/>
  <c r="H52" i="24"/>
  <c r="O51" i="24"/>
  <c r="N51" i="24"/>
  <c r="H51" i="24"/>
  <c r="O50" i="24"/>
  <c r="N50" i="24"/>
  <c r="H50" i="24"/>
  <c r="O49" i="24"/>
  <c r="N49" i="24"/>
  <c r="H49" i="24"/>
  <c r="O48" i="24"/>
  <c r="N48" i="24"/>
  <c r="H48" i="24"/>
  <c r="O47" i="24"/>
  <c r="N47" i="24"/>
  <c r="H47" i="24"/>
  <c r="O46" i="24"/>
  <c r="N46" i="24"/>
  <c r="H46" i="24"/>
  <c r="O45" i="24"/>
  <c r="N45" i="24"/>
  <c r="H45" i="24"/>
  <c r="O44" i="24"/>
  <c r="N44" i="24"/>
  <c r="H44" i="24"/>
  <c r="O43" i="24"/>
  <c r="N43" i="24"/>
  <c r="H43" i="24"/>
  <c r="O42" i="24"/>
  <c r="N42" i="24"/>
  <c r="H42" i="24"/>
  <c r="O41" i="24"/>
  <c r="N41" i="24"/>
  <c r="H41" i="24"/>
  <c r="O40" i="24"/>
  <c r="N40" i="24"/>
  <c r="H40" i="24"/>
  <c r="O39" i="24"/>
  <c r="N39" i="24"/>
  <c r="H39" i="24"/>
  <c r="G59" i="27" l="1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58" i="25"/>
  <c r="H59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B3" i="8"/>
  <c r="O59" i="8" l="1"/>
  <c r="O52" i="8"/>
  <c r="O51" i="8"/>
  <c r="O50" i="8"/>
  <c r="O49" i="8"/>
  <c r="N49" i="8"/>
  <c r="O48" i="8"/>
  <c r="O47" i="8"/>
  <c r="N47" i="8"/>
  <c r="O46" i="8"/>
  <c r="O45" i="8"/>
  <c r="N45" i="8"/>
  <c r="O44" i="8"/>
  <c r="O43" i="8"/>
  <c r="N43" i="8"/>
  <c r="O42" i="8"/>
  <c r="O41" i="8"/>
  <c r="N41" i="8"/>
  <c r="O40" i="8"/>
  <c r="O39" i="8"/>
  <c r="N39" i="8"/>
  <c r="H58" i="8"/>
  <c r="H57" i="8"/>
  <c r="H56" i="8"/>
  <c r="H55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G58" i="8" l="1"/>
  <c r="G42" i="8"/>
  <c r="G46" i="8"/>
  <c r="G50" i="8"/>
  <c r="G54" i="8"/>
  <c r="G39" i="8"/>
  <c r="G43" i="8"/>
  <c r="G47" i="8"/>
  <c r="G51" i="8"/>
  <c r="G55" i="8"/>
  <c r="G40" i="8"/>
  <c r="G44" i="8"/>
  <c r="G48" i="8"/>
  <c r="G52" i="8"/>
  <c r="G56" i="8"/>
  <c r="G41" i="8"/>
  <c r="G45" i="8"/>
  <c r="G49" i="8"/>
  <c r="G53" i="8"/>
  <c r="G57" i="8"/>
  <c r="N51" i="8"/>
  <c r="N40" i="8"/>
  <c r="N42" i="8"/>
  <c r="N44" i="8"/>
  <c r="N46" i="8"/>
  <c r="N48" i="8"/>
  <c r="N50" i="8"/>
  <c r="N52" i="8"/>
  <c r="N59" i="8"/>
  <c r="H59" i="8"/>
  <c r="H54" i="8" l="1"/>
  <c r="L26" i="27"/>
  <c r="K26" i="27"/>
  <c r="L25" i="27"/>
  <c r="K25" i="27"/>
  <c r="L24" i="27"/>
  <c r="K24" i="27"/>
  <c r="L23" i="27"/>
  <c r="K23" i="27"/>
  <c r="M90" i="27"/>
  <c r="L90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E90" i="27"/>
  <c r="L26" i="26"/>
  <c r="K26" i="26"/>
  <c r="L25" i="26"/>
  <c r="K25" i="26"/>
  <c r="L24" i="26"/>
  <c r="K24" i="26"/>
  <c r="L23" i="26"/>
  <c r="K23" i="26"/>
  <c r="M90" i="26"/>
  <c r="L90" i="26"/>
  <c r="L21" i="26"/>
  <c r="K21" i="26"/>
  <c r="L20" i="26"/>
  <c r="K20" i="26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L26" i="25"/>
  <c r="K26" i="25"/>
  <c r="L25" i="25"/>
  <c r="K25" i="25"/>
  <c r="L24" i="25"/>
  <c r="K24" i="25"/>
  <c r="L23" i="25"/>
  <c r="K23" i="25"/>
  <c r="L21" i="25"/>
  <c r="K21" i="25"/>
  <c r="L20" i="25"/>
  <c r="K20" i="25"/>
  <c r="L19" i="25"/>
  <c r="K19" i="25"/>
  <c r="L18" i="25"/>
  <c r="K18" i="25"/>
  <c r="L17" i="25"/>
  <c r="K17" i="25"/>
  <c r="L16" i="25"/>
  <c r="K16" i="25"/>
  <c r="L15" i="25"/>
  <c r="K15" i="25"/>
  <c r="L14" i="25"/>
  <c r="K14" i="25"/>
  <c r="L13" i="25"/>
  <c r="K13" i="25"/>
  <c r="F90" i="25"/>
  <c r="E90" i="25"/>
  <c r="L26" i="24"/>
  <c r="K26" i="24"/>
  <c r="L25" i="24"/>
  <c r="K25" i="24"/>
  <c r="L24" i="24"/>
  <c r="K24" i="24"/>
  <c r="L23" i="24"/>
  <c r="K23" i="24"/>
  <c r="M90" i="24"/>
  <c r="L90" i="24"/>
  <c r="L89" i="24" s="1"/>
  <c r="L21" i="24"/>
  <c r="K21" i="24"/>
  <c r="L20" i="24"/>
  <c r="K20" i="24"/>
  <c r="L19" i="24"/>
  <c r="K19" i="24"/>
  <c r="L18" i="24"/>
  <c r="K18" i="24"/>
  <c r="L17" i="24"/>
  <c r="K17" i="24"/>
  <c r="L16" i="24"/>
  <c r="K16" i="24"/>
  <c r="L15" i="24"/>
  <c r="K15" i="24"/>
  <c r="L14" i="24"/>
  <c r="K14" i="24"/>
  <c r="L13" i="24"/>
  <c r="K13" i="24"/>
  <c r="F90" i="24"/>
  <c r="E90" i="24"/>
  <c r="E89" i="24" s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L90" i="8"/>
  <c r="L89" i="8" s="1"/>
  <c r="M90" i="8"/>
  <c r="B2" i="8"/>
  <c r="N88" i="27" l="1"/>
  <c r="N76" i="27"/>
  <c r="N87" i="27"/>
  <c r="N85" i="27"/>
  <c r="N83" i="27"/>
  <c r="N81" i="27"/>
  <c r="N79" i="27"/>
  <c r="N77" i="27"/>
  <c r="N75" i="27"/>
  <c r="N86" i="27"/>
  <c r="N84" i="27"/>
  <c r="N82" i="27"/>
  <c r="N80" i="27"/>
  <c r="N78" i="27"/>
  <c r="N74" i="27"/>
  <c r="N85" i="26"/>
  <c r="N87" i="26"/>
  <c r="N84" i="26"/>
  <c r="N86" i="26"/>
  <c r="N88" i="26"/>
  <c r="G82" i="25"/>
  <c r="G79" i="25"/>
  <c r="G81" i="25"/>
  <c r="G83" i="25"/>
  <c r="G85" i="25"/>
  <c r="G87" i="25"/>
  <c r="G80" i="25"/>
  <c r="G84" i="25"/>
  <c r="G86" i="25"/>
  <c r="G88" i="25"/>
  <c r="N87" i="24"/>
  <c r="N86" i="24"/>
  <c r="N88" i="24"/>
  <c r="G86" i="24"/>
  <c r="G88" i="24"/>
  <c r="G87" i="24"/>
  <c r="N84" i="8"/>
  <c r="N86" i="8"/>
  <c r="N88" i="8"/>
  <c r="N85" i="8"/>
  <c r="N87" i="8"/>
  <c r="L12" i="31"/>
  <c r="M12" i="31" s="1"/>
  <c r="K12" i="31"/>
  <c r="M90" i="25"/>
  <c r="N80" i="25" s="1"/>
  <c r="L90" i="25"/>
  <c r="N83" i="8"/>
  <c r="N79" i="8"/>
  <c r="N75" i="8"/>
  <c r="N90" i="8"/>
  <c r="N82" i="8"/>
  <c r="N78" i="8"/>
  <c r="N74" i="8"/>
  <c r="N81" i="8"/>
  <c r="N77" i="8"/>
  <c r="N73" i="8"/>
  <c r="N80" i="8"/>
  <c r="N76" i="8"/>
  <c r="N72" i="8"/>
  <c r="M89" i="8"/>
  <c r="O90" i="8"/>
  <c r="H90" i="24"/>
  <c r="F89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90" i="24"/>
  <c r="O90" i="24"/>
  <c r="M89" i="24"/>
  <c r="N90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H90" i="25"/>
  <c r="E89" i="25"/>
  <c r="G90" i="25"/>
  <c r="F89" i="25"/>
  <c r="G76" i="25"/>
  <c r="G72" i="25"/>
  <c r="G77" i="25"/>
  <c r="G78" i="25"/>
  <c r="G74" i="25"/>
  <c r="G75" i="25"/>
  <c r="G73" i="25"/>
  <c r="I27" i="26"/>
  <c r="J22" i="26" s="1"/>
  <c r="F90" i="26"/>
  <c r="L12" i="26"/>
  <c r="E90" i="26"/>
  <c r="O90" i="26"/>
  <c r="L89" i="26"/>
  <c r="N90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M89" i="26"/>
  <c r="E89" i="27"/>
  <c r="N90" i="27"/>
  <c r="N73" i="27"/>
  <c r="N72" i="27"/>
  <c r="M89" i="27"/>
  <c r="N89" i="27" s="1"/>
  <c r="O90" i="27"/>
  <c r="L89" i="27"/>
  <c r="L12" i="27"/>
  <c r="F90" i="27"/>
  <c r="L22" i="27"/>
  <c r="K22" i="26"/>
  <c r="K22" i="25"/>
  <c r="K12" i="25"/>
  <c r="L12" i="24"/>
  <c r="K22" i="27"/>
  <c r="H27" i="27"/>
  <c r="J26" i="26"/>
  <c r="H27" i="26"/>
  <c r="K12" i="26"/>
  <c r="L12" i="25"/>
  <c r="H27" i="25"/>
  <c r="K22" i="24"/>
  <c r="H27" i="24"/>
  <c r="K12" i="24"/>
  <c r="I27" i="27"/>
  <c r="K12" i="27"/>
  <c r="K22" i="8"/>
  <c r="L12" i="8"/>
  <c r="J27" i="26"/>
  <c r="L22" i="26"/>
  <c r="J21" i="26"/>
  <c r="L22" i="25"/>
  <c r="I27" i="25"/>
  <c r="L22" i="24"/>
  <c r="I27" i="24"/>
  <c r="J12" i="24" s="1"/>
  <c r="L22" i="8"/>
  <c r="K12" i="8"/>
  <c r="I27" i="8"/>
  <c r="J24" i="8" s="1"/>
  <c r="J18" i="26" l="1"/>
  <c r="J17" i="26"/>
  <c r="J20" i="26"/>
  <c r="J24" i="26"/>
  <c r="J25" i="26"/>
  <c r="L27" i="26"/>
  <c r="J23" i="26"/>
  <c r="J19" i="26"/>
  <c r="J16" i="26"/>
  <c r="N73" i="25"/>
  <c r="J13" i="26"/>
  <c r="J14" i="26"/>
  <c r="J15" i="26"/>
  <c r="J12" i="26"/>
  <c r="N79" i="25"/>
  <c r="N90" i="25"/>
  <c r="G86" i="27"/>
  <c r="G88" i="27"/>
  <c r="G87" i="27"/>
  <c r="O90" i="25"/>
  <c r="N81" i="25"/>
  <c r="N83" i="25"/>
  <c r="N85" i="25"/>
  <c r="N87" i="25"/>
  <c r="N82" i="25"/>
  <c r="N84" i="25"/>
  <c r="N86" i="25"/>
  <c r="N88" i="25"/>
  <c r="N78" i="25"/>
  <c r="N75" i="25"/>
  <c r="N76" i="25"/>
  <c r="N74" i="25"/>
  <c r="N77" i="25"/>
  <c r="N72" i="25"/>
  <c r="M89" i="25"/>
  <c r="N89" i="25" s="1"/>
  <c r="I27" i="31"/>
  <c r="L89" i="25"/>
  <c r="L22" i="31"/>
  <c r="M22" i="31" s="1"/>
  <c r="H27" i="31"/>
  <c r="K22" i="31"/>
  <c r="N89" i="8"/>
  <c r="O89" i="8"/>
  <c r="N89" i="24"/>
  <c r="O89" i="24"/>
  <c r="G89" i="24"/>
  <c r="H89" i="24"/>
  <c r="G89" i="25"/>
  <c r="H89" i="25"/>
  <c r="F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90" i="26"/>
  <c r="H90" i="26"/>
  <c r="E89" i="26"/>
  <c r="N89" i="26"/>
  <c r="O89" i="26"/>
  <c r="O89" i="27"/>
  <c r="G84" i="27"/>
  <c r="G82" i="27"/>
  <c r="G79" i="27"/>
  <c r="G77" i="27"/>
  <c r="G75" i="27"/>
  <c r="G73" i="27"/>
  <c r="F89" i="27"/>
  <c r="G85" i="27"/>
  <c r="G83" i="27"/>
  <c r="G81" i="27"/>
  <c r="G80" i="27"/>
  <c r="G78" i="27"/>
  <c r="G76" i="27"/>
  <c r="G74" i="27"/>
  <c r="G72" i="27"/>
  <c r="G90" i="27"/>
  <c r="H90" i="27"/>
  <c r="J16" i="8"/>
  <c r="K27" i="26"/>
  <c r="L27" i="27"/>
  <c r="J23" i="27"/>
  <c r="J21" i="27"/>
  <c r="J17" i="27"/>
  <c r="J13" i="27"/>
  <c r="J12" i="27"/>
  <c r="K27" i="27"/>
  <c r="J24" i="27"/>
  <c r="J18" i="27"/>
  <c r="J14" i="27"/>
  <c r="J27" i="27"/>
  <c r="J25" i="27"/>
  <c r="J19" i="27"/>
  <c r="J15" i="27"/>
  <c r="J26" i="27"/>
  <c r="J22" i="27"/>
  <c r="J20" i="27"/>
  <c r="J16" i="27"/>
  <c r="J19" i="8"/>
  <c r="J15" i="8"/>
  <c r="J20" i="8"/>
  <c r="J13" i="8"/>
  <c r="J21" i="8"/>
  <c r="J14" i="8"/>
  <c r="J18" i="8"/>
  <c r="J17" i="8"/>
  <c r="J23" i="8"/>
  <c r="J26" i="8"/>
  <c r="L27" i="25"/>
  <c r="J23" i="25"/>
  <c r="J21" i="25"/>
  <c r="J17" i="25"/>
  <c r="J13" i="25"/>
  <c r="K27" i="25"/>
  <c r="J24" i="25"/>
  <c r="J14" i="25"/>
  <c r="J27" i="25"/>
  <c r="J25" i="25"/>
  <c r="J19" i="25"/>
  <c r="J15" i="25"/>
  <c r="J26" i="25"/>
  <c r="J22" i="25"/>
  <c r="J20" i="25"/>
  <c r="J16" i="25"/>
  <c r="J12" i="25"/>
  <c r="J18" i="25"/>
  <c r="J27" i="24"/>
  <c r="J25" i="24"/>
  <c r="J19" i="24"/>
  <c r="J15" i="24"/>
  <c r="L27" i="24"/>
  <c r="J23" i="24"/>
  <c r="J21" i="24"/>
  <c r="J17" i="24"/>
  <c r="J13" i="24"/>
  <c r="K27" i="24"/>
  <c r="J24" i="24"/>
  <c r="J14" i="24"/>
  <c r="J26" i="24"/>
  <c r="J20" i="24"/>
  <c r="J16" i="24"/>
  <c r="J18" i="24"/>
  <c r="J22" i="24"/>
  <c r="J25" i="8"/>
  <c r="J27" i="8"/>
  <c r="J22" i="8"/>
  <c r="J12" i="8"/>
  <c r="C7" i="26" l="1"/>
  <c r="C7" i="27"/>
  <c r="O89" i="25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L27" i="31"/>
  <c r="C7" i="24"/>
  <c r="G89" i="26"/>
  <c r="H89" i="26"/>
  <c r="G89" i="27"/>
  <c r="H89" i="27"/>
  <c r="C7" i="25"/>
  <c r="C7" i="31" l="1"/>
  <c r="B2" i="31" l="1"/>
  <c r="H27" i="8" l="1"/>
  <c r="K27" i="8" l="1"/>
  <c r="C7" i="8" s="1"/>
  <c r="L27" i="8"/>
</calcChain>
</file>

<file path=xl/sharedStrings.xml><?xml version="1.0" encoding="utf-8"?>
<sst xmlns="http://schemas.openxmlformats.org/spreadsheetml/2006/main" count="1326" uniqueCount="241">
  <si>
    <t>ÍNDICE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</si>
  <si>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</si>
  <si>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</si>
  <si>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</si>
  <si>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</si>
  <si>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</si>
  <si>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</si>
  <si>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</si>
  <si>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</si>
  <si>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</si>
  <si>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</si>
  <si>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</si>
  <si>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</si>
  <si>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</si>
  <si>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</si>
  <si>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</si>
  <si>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</si>
  <si>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</si>
  <si>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</si>
  <si>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</si>
  <si>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</si>
  <si>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</si>
  <si>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</si>
  <si>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</si>
  <si>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Exportaciones procedentes del departamento - 2016</t>
  </si>
  <si>
    <t>Fuente: Sunat                                                                                                            Elaboración: CIE-PERUCÁMARAS</t>
  </si>
  <si>
    <t>(Miles de US$ FOB)</t>
  </si>
  <si>
    <t>Principales Exportaciones No Tradicionales - 2016</t>
  </si>
  <si>
    <t>Principales Exportaciones Tradicionales - 2016</t>
  </si>
  <si>
    <t>2. Principales productos exportados</t>
  </si>
  <si>
    <t>3. Principales Socios Comerciales</t>
  </si>
  <si>
    <t>Principales Socios Comerciales de productos  No Tradicionales - 2016</t>
  </si>
  <si>
    <t>Principales Socios Comerciales de productos Tradicionales - 2016</t>
  </si>
  <si>
    <t>Países Bajos</t>
  </si>
  <si>
    <t>Canadá</t>
  </si>
  <si>
    <t>Estados Unidos</t>
  </si>
  <si>
    <t>Japón</t>
  </si>
  <si>
    <t>China</t>
  </si>
  <si>
    <t>Alemania</t>
  </si>
  <si>
    <t>Ecuador</t>
  </si>
  <si>
    <t>País Destino</t>
  </si>
  <si>
    <t>Otros</t>
  </si>
  <si>
    <t>Suiza</t>
  </si>
  <si>
    <t>España</t>
  </si>
  <si>
    <t>Reino Unido</t>
  </si>
  <si>
    <t>4. Principales productos de los principales destinos</t>
  </si>
  <si>
    <t>Destino / Producto</t>
  </si>
  <si>
    <t>2. Exportaciones de la Macro Región por Departamentos</t>
  </si>
  <si>
    <t>Departamento</t>
  </si>
  <si>
    <t>Principales Socios Comerciales - 2016</t>
  </si>
  <si>
    <t>4. Principales productos exportados</t>
  </si>
  <si>
    <t xml:space="preserve">Otros </t>
  </si>
  <si>
    <t>Fuente: Sunat                                                                                                                       Elaboración: CIE-PERUCÁMARAS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</si>
  <si>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</si>
  <si>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</si>
  <si>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</si>
  <si>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</si>
  <si>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</si>
  <si>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</si>
  <si>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</si>
  <si>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</si>
  <si>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</si>
  <si>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231</t>
  </si>
  <si>
    <t>Exportaciones procedentes de la Macro Región Centro  - 2016</t>
  </si>
  <si>
    <t>Mangos</t>
  </si>
  <si>
    <t>Espárragos</t>
  </si>
  <si>
    <t>Arvejas</t>
  </si>
  <si>
    <t>Paltas</t>
  </si>
  <si>
    <t>Arándanos</t>
  </si>
  <si>
    <t>Flores frescas</t>
  </si>
  <si>
    <t>Uvas</t>
  </si>
  <si>
    <t>Tapones y tapas</t>
  </si>
  <si>
    <t>Embarcaciones</t>
  </si>
  <si>
    <t>Veneras</t>
  </si>
  <si>
    <t>Preparaciones y conservas de pescado</t>
  </si>
  <si>
    <t>Caballas</t>
  </si>
  <si>
    <t>Filetes y demás carne de pescado</t>
  </si>
  <si>
    <t>Preparaciones y conservas de anchoas</t>
  </si>
  <si>
    <t>Calamares, potas, jibias y similares</t>
  </si>
  <si>
    <t>Tubos y perfiles huecos de hierro o acero con soldadura</t>
  </si>
  <si>
    <t>Algodón</t>
  </si>
  <si>
    <t>Cobre</t>
  </si>
  <si>
    <t>Zinc</t>
  </si>
  <si>
    <t>Molibdeno</t>
  </si>
  <si>
    <t>Plomo</t>
  </si>
  <si>
    <t>Oro</t>
  </si>
  <si>
    <t>Hierro</t>
  </si>
  <si>
    <t>Plata</t>
  </si>
  <si>
    <t>Tungsteno</t>
  </si>
  <si>
    <t>Harina de pescado</t>
  </si>
  <si>
    <t>Aceite de pescado</t>
  </si>
  <si>
    <t>Quinua</t>
  </si>
  <si>
    <t>Maca</t>
  </si>
  <si>
    <t>Frijoles</t>
  </si>
  <si>
    <t>Habas</t>
  </si>
  <si>
    <t>Tomillo</t>
  </si>
  <si>
    <t>Paprika</t>
  </si>
  <si>
    <t>Orégano</t>
  </si>
  <si>
    <t>Hortalizas secas</t>
  </si>
  <si>
    <t>Muebles</t>
  </si>
  <si>
    <t>Aparatos de telecomunicación</t>
  </si>
  <si>
    <t>Los demás aparatos para conexiones eléctricas</t>
  </si>
  <si>
    <t>Plata en bruto aleada</t>
  </si>
  <si>
    <t>Pelo fino cardado o peinado de vicuña</t>
  </si>
  <si>
    <t>Calcetines y similares de punto de lana o pelo fino</t>
  </si>
  <si>
    <t>Café</t>
  </si>
  <si>
    <t>Muestras de roca</t>
  </si>
  <si>
    <t>Estaño</t>
  </si>
  <si>
    <t>Cacao</t>
  </si>
  <si>
    <t>Tara en polvo</t>
  </si>
  <si>
    <t>Goma de tara</t>
  </si>
  <si>
    <t>Partes de plantas</t>
  </si>
  <si>
    <t>Otras semillas (principalmente de jojoba)</t>
  </si>
  <si>
    <t>Sombreros y demás tocados</t>
  </si>
  <si>
    <t>Juguetes</t>
  </si>
  <si>
    <t>Artículos de bolsillo o mano</t>
  </si>
  <si>
    <t>Bolsos de mano</t>
  </si>
  <si>
    <t>Artículos confeccionados varios</t>
  </si>
  <si>
    <t>Chales, pañuelos de cuello, bufandas, mantillas, velos y artículos similares de punto</t>
  </si>
  <si>
    <t>Accesorios de punto</t>
  </si>
  <si>
    <t>Chochos</t>
  </si>
  <si>
    <t>Otras frutas frescas (Principalmente granadas)</t>
  </si>
  <si>
    <t>Mármol, traventino y alabastro</t>
  </si>
  <si>
    <t>Filetes y carne de truchas</t>
  </si>
  <si>
    <t>Truchas</t>
  </si>
  <si>
    <t>Perico</t>
  </si>
  <si>
    <t>Hígados, huevas y lechas</t>
  </si>
  <si>
    <t>Rayas</t>
  </si>
  <si>
    <t>Atunes</t>
  </si>
  <si>
    <t>Prendras y complementos  para bebés de punto de algodón</t>
  </si>
  <si>
    <t>Redes confeccionadas para la pesca</t>
  </si>
  <si>
    <t>Manteca de cacao</t>
  </si>
  <si>
    <t>Cacao en polvo sin adición</t>
  </si>
  <si>
    <t>Chocolates y demás preparaciones de cacao</t>
  </si>
  <si>
    <t xml:space="preserve">Pasta de cacao </t>
  </si>
  <si>
    <t>Semillas, frutos y esporas, para siembra</t>
  </si>
  <si>
    <t>Pimiento</t>
  </si>
  <si>
    <t>Cebollas</t>
  </si>
  <si>
    <t>Bananas</t>
  </si>
  <si>
    <t>Semillas de ricino</t>
  </si>
  <si>
    <t>Motores de émbolo de encendido por compresión para propulsión de barcos</t>
  </si>
  <si>
    <t>Vehículos ensamblados</t>
  </si>
  <si>
    <t>Barras de hierro o acero sin alear</t>
  </si>
  <si>
    <t>Mandarinas y variedades</t>
  </si>
  <si>
    <t>Semillas de tomates, para siembra</t>
  </si>
  <si>
    <t>Preparaciones o conservas de tomate</t>
  </si>
  <si>
    <t>Filetes y demás carne de pescado seco</t>
  </si>
  <si>
    <t>Camisas de punto de las demás materias textiles</t>
  </si>
  <si>
    <t>Camisas de punto de algodón para hombres o mujeres</t>
  </si>
  <si>
    <t>Cueros y pieles</t>
  </si>
  <si>
    <t>Estraño</t>
  </si>
  <si>
    <t>Nafta</t>
  </si>
  <si>
    <t>GLP</t>
  </si>
  <si>
    <t xml:space="preserve">GLP </t>
  </si>
  <si>
    <t>Queroseno</t>
  </si>
  <si>
    <t>Camisas de punto de algodón para hombres o niños</t>
  </si>
  <si>
    <t>Kion</t>
  </si>
  <si>
    <t>Cúrcuma</t>
  </si>
  <si>
    <t>Preparaciones o conservas de mangos</t>
  </si>
  <si>
    <t>Conservas vegetales en vinage o ácido acético</t>
  </si>
  <si>
    <t>Maíz</t>
  </si>
  <si>
    <t>Follaje</t>
  </si>
  <si>
    <t>Preparaciones o conservas de alcachofas</t>
  </si>
  <si>
    <t>Madera aserrada</t>
  </si>
  <si>
    <t xml:space="preserve">Cueros preparados de bovino o equino </t>
  </si>
  <si>
    <t>Plomo en bruto</t>
  </si>
  <si>
    <t>Bismuto en bruto</t>
  </si>
  <si>
    <t>Preparaciones alimenticias proteicas</t>
  </si>
  <si>
    <t>Carne de bovinos</t>
  </si>
  <si>
    <t>Carne de equino</t>
  </si>
  <si>
    <t>Higasp de bovinos</t>
  </si>
  <si>
    <t>Granadilla, maracuyá y demás frutas de la pasión</t>
  </si>
  <si>
    <t>Máquinas para limpieza, clasificación o cribado de semillas</t>
  </si>
  <si>
    <t>Máquinas y aparatos mecánicos con función propia</t>
  </si>
  <si>
    <t>Partes para máquinas para preparación de alimentos</t>
  </si>
  <si>
    <t>Aparatos para tratamiento  mediante temperatura</t>
  </si>
  <si>
    <t>Máquinas para preparación de alimentos</t>
  </si>
  <si>
    <t>Descascarilladoras y despulpadoras de café</t>
  </si>
  <si>
    <t>Artefactos eléctricos</t>
  </si>
  <si>
    <t>Hornos industriales o de laboratorio</t>
  </si>
  <si>
    <t>Manufactúras de plastico</t>
  </si>
  <si>
    <t>Lana esquilada</t>
  </si>
  <si>
    <t>República Dominicana</t>
  </si>
  <si>
    <t>Honduras</t>
  </si>
  <si>
    <t>Italia</t>
  </si>
  <si>
    <t>Bolivia</t>
  </si>
  <si>
    <t>Angola</t>
  </si>
  <si>
    <t>Vietnam</t>
  </si>
  <si>
    <t>Congo</t>
  </si>
  <si>
    <t xml:space="preserve">Chile </t>
  </si>
  <si>
    <t>Francia</t>
  </si>
  <si>
    <t>Hong Kong</t>
  </si>
  <si>
    <t>Panamá</t>
  </si>
  <si>
    <t>Bélgica</t>
  </si>
  <si>
    <t>Colombia</t>
  </si>
  <si>
    <t>Venezuela</t>
  </si>
  <si>
    <t>Brasil</t>
  </si>
  <si>
    <t>Ghana</t>
  </si>
  <si>
    <t>Taiwan</t>
  </si>
  <si>
    <t>Corea del Sur</t>
  </si>
  <si>
    <t>Dinamarca</t>
  </si>
  <si>
    <t>Bulgaria</t>
  </si>
  <si>
    <t>Finlandia</t>
  </si>
  <si>
    <t>India</t>
  </si>
  <si>
    <t>Australia</t>
  </si>
  <si>
    <t>Filipinas</t>
  </si>
  <si>
    <t>República Checa</t>
  </si>
  <si>
    <t>Rusia</t>
  </si>
  <si>
    <t>Suecia</t>
  </si>
  <si>
    <t>Sudáfrica</t>
  </si>
  <si>
    <t>Argentina</t>
  </si>
  <si>
    <t>México</t>
  </si>
  <si>
    <t>Bangladesh</t>
  </si>
  <si>
    <t>Uruguay</t>
  </si>
  <si>
    <t>Emiratos Árabes Unidos</t>
  </si>
  <si>
    <t>Tailandia</t>
  </si>
  <si>
    <t>Argelia</t>
  </si>
  <si>
    <t>Omán</t>
  </si>
  <si>
    <t>Malasia</t>
  </si>
  <si>
    <t>Estonia</t>
  </si>
  <si>
    <t>Guatemala</t>
  </si>
  <si>
    <t>Noruega</t>
  </si>
  <si>
    <t>Georgia</t>
  </si>
  <si>
    <t>Namibia</t>
  </si>
  <si>
    <t>Higos</t>
  </si>
  <si>
    <t>Asientos diversos</t>
  </si>
  <si>
    <t>Cuadros</t>
  </si>
  <si>
    <t>Las demás frutas secas</t>
  </si>
  <si>
    <t>Abrigos, capas y artículos similares de punto de lana</t>
  </si>
  <si>
    <t>Otras frutas frescas (Principalmente Granadas)</t>
  </si>
  <si>
    <t>"Exportaciones totales al 2016"</t>
  </si>
  <si>
    <t>Lunes, 20 de marzo de 2017</t>
  </si>
  <si>
    <t>Macro Región Centro: Exportaciones al 2016</t>
  </si>
  <si>
    <t>Áncash: Exportaciones al 2016</t>
  </si>
  <si>
    <t>Apurímac: Exportaciones al 2016</t>
  </si>
  <si>
    <t>Ayacucho: Exportaciones al 2016</t>
  </si>
  <si>
    <t>Huancavelica: Exportaciones al 2016</t>
  </si>
  <si>
    <t>Huánuco: Exportaciones al 2016</t>
  </si>
  <si>
    <t>Ica: Exportaciones al 2016</t>
  </si>
  <si>
    <t>Junín: Exportaciones al 2016</t>
  </si>
  <si>
    <t>Pasco: Exportaciones 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</si>
</sst>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  <numFmt numFmtId="168" formatCode="_ * #,##0.0_ ;_ * \-#,##0.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6" fontId="0" fillId="2" borderId="0" xfId="0" applyNumberFormat="1" applyFont="1" applyFill="1" applyBorder="1"/>
    <xf numFmtId="0" fontId="15" fillId="2" borderId="0" xfId="0" applyFont="1" applyFill="1" applyBorder="1"/>
    <xf numFmtId="0" fontId="7" fillId="4" borderId="0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indent="1"/>
    </xf>
    <xf numFmtId="0" fontId="18" fillId="2" borderId="6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9" fillId="3" borderId="8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3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center"/>
    </xf>
    <xf numFmtId="166" fontId="12" fillId="3" borderId="3" xfId="0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24" fillId="2" borderId="14" xfId="0" applyNumberFormat="1" applyFont="1" applyFill="1" applyBorder="1"/>
    <xf numFmtId="0" fontId="25" fillId="2" borderId="1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165" fontId="24" fillId="2" borderId="11" xfId="0" applyNumberFormat="1" applyFont="1" applyFill="1" applyBorder="1"/>
    <xf numFmtId="164" fontId="24" fillId="2" borderId="12" xfId="1" applyNumberFormat="1" applyFont="1" applyFill="1" applyBorder="1" applyAlignment="1">
      <alignment horizontal="right"/>
    </xf>
    <xf numFmtId="0" fontId="25" fillId="2" borderId="6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165" fontId="24" fillId="2" borderId="6" xfId="0" applyNumberFormat="1" applyFont="1" applyFill="1" applyBorder="1"/>
    <xf numFmtId="165" fontId="24" fillId="2" borderId="15" xfId="0" applyNumberFormat="1" applyFont="1" applyFill="1" applyBorder="1"/>
    <xf numFmtId="164" fontId="24" fillId="2" borderId="7" xfId="1" applyNumberFormat="1" applyFont="1" applyFill="1" applyBorder="1" applyAlignment="1">
      <alignment horizontal="right"/>
    </xf>
    <xf numFmtId="0" fontId="25" fillId="2" borderId="12" xfId="0" applyFont="1" applyFill="1" applyBorder="1" applyAlignment="1">
      <alignment horizontal="left"/>
    </xf>
    <xf numFmtId="165" fontId="26" fillId="2" borderId="13" xfId="0" applyNumberFormat="1" applyFont="1" applyFill="1" applyBorder="1"/>
    <xf numFmtId="0" fontId="19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7" fillId="2" borderId="11" xfId="0" applyFont="1" applyFill="1" applyBorder="1" applyAlignment="1">
      <alignment horizontal="left" vertical="center"/>
    </xf>
    <xf numFmtId="165" fontId="26" fillId="2" borderId="4" xfId="0" applyNumberFormat="1" applyFont="1" applyFill="1" applyBorder="1"/>
    <xf numFmtId="165" fontId="24" fillId="2" borderId="0" xfId="0" applyNumberFormat="1" applyFont="1" applyFill="1" applyBorder="1"/>
    <xf numFmtId="164" fontId="26" fillId="2" borderId="13" xfId="1" applyNumberFormat="1" applyFont="1" applyFill="1" applyBorder="1" applyAlignment="1">
      <alignment horizontal="right"/>
    </xf>
    <xf numFmtId="164" fontId="24" fillId="2" borderId="14" xfId="1" applyNumberFormat="1" applyFont="1" applyFill="1" applyBorder="1" applyAlignment="1">
      <alignment horizontal="right"/>
    </xf>
    <xf numFmtId="165" fontId="24" fillId="2" borderId="2" xfId="0" applyNumberFormat="1" applyFont="1" applyFill="1" applyBorder="1"/>
    <xf numFmtId="164" fontId="24" fillId="2" borderId="15" xfId="1" applyNumberFormat="1" applyFont="1" applyFill="1" applyBorder="1" applyAlignment="1">
      <alignment horizontal="right"/>
    </xf>
    <xf numFmtId="164" fontId="24" fillId="2" borderId="0" xfId="1" applyNumberFormat="1" applyFont="1" applyFill="1" applyBorder="1" applyAlignment="1">
      <alignment horizontal="right"/>
    </xf>
    <xf numFmtId="164" fontId="24" fillId="2" borderId="2" xfId="1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left" vertical="center"/>
    </xf>
    <xf numFmtId="164" fontId="26" fillId="2" borderId="1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165" fontId="24" fillId="2" borderId="13" xfId="0" applyNumberFormat="1" applyFont="1" applyFill="1" applyBorder="1"/>
    <xf numFmtId="164" fontId="24" fillId="2" borderId="13" xfId="1" applyNumberFormat="1" applyFont="1" applyFill="1" applyBorder="1"/>
    <xf numFmtId="165" fontId="24" fillId="2" borderId="1" xfId="0" applyNumberFormat="1" applyFont="1" applyFill="1" applyBorder="1"/>
    <xf numFmtId="164" fontId="24" fillId="2" borderId="1" xfId="1" applyNumberFormat="1" applyFont="1" applyFill="1" applyBorder="1" applyAlignment="1">
      <alignment horizontal="right"/>
    </xf>
    <xf numFmtId="164" fontId="24" fillId="2" borderId="13" xfId="1" applyNumberFormat="1" applyFont="1" applyFill="1" applyBorder="1" applyAlignment="1">
      <alignment horizontal="right"/>
    </xf>
    <xf numFmtId="0" fontId="28" fillId="2" borderId="12" xfId="0" applyFont="1" applyFill="1" applyBorder="1"/>
    <xf numFmtId="0" fontId="28" fillId="2" borderId="5" xfId="0" applyFont="1" applyFill="1" applyBorder="1"/>
    <xf numFmtId="167" fontId="24" fillId="2" borderId="14" xfId="0" applyNumberFormat="1" applyFont="1" applyFill="1" applyBorder="1"/>
    <xf numFmtId="0" fontId="23" fillId="2" borderId="0" xfId="0" applyFont="1" applyFill="1" applyBorder="1" applyAlignment="1">
      <alignment horizontal="left" vertical="top" wrapText="1"/>
    </xf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18" fillId="2" borderId="8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/>
    <xf numFmtId="0" fontId="18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0" fontId="7" fillId="4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/>
    <xf numFmtId="0" fontId="29" fillId="2" borderId="0" xfId="0" applyFont="1" applyFill="1" applyBorder="1"/>
    <xf numFmtId="166" fontId="29" fillId="2" borderId="0" xfId="0" applyNumberFormat="1" applyFont="1" applyFill="1" applyBorder="1"/>
    <xf numFmtId="164" fontId="12" fillId="2" borderId="12" xfId="1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/>
    </xf>
    <xf numFmtId="4" fontId="0" fillId="2" borderId="12" xfId="0" applyNumberFormat="1" applyFont="1" applyFill="1" applyBorder="1"/>
    <xf numFmtId="165" fontId="12" fillId="3" borderId="3" xfId="0" applyNumberFormat="1" applyFont="1" applyFill="1" applyBorder="1" applyAlignment="1">
      <alignment horizontal="right"/>
    </xf>
    <xf numFmtId="165" fontId="12" fillId="2" borderId="13" xfId="0" applyNumberFormat="1" applyFont="1" applyFill="1" applyBorder="1" applyAlignment="1">
      <alignment horizontal="right"/>
    </xf>
    <xf numFmtId="165" fontId="12" fillId="2" borderId="14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left" vertical="center"/>
    </xf>
    <xf numFmtId="165" fontId="26" fillId="2" borderId="1" xfId="0" applyNumberFormat="1" applyFont="1" applyFill="1" applyBorder="1"/>
    <xf numFmtId="164" fontId="26" fillId="2" borderId="5" xfId="1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left" vertical="center"/>
    </xf>
    <xf numFmtId="165" fontId="26" fillId="2" borderId="14" xfId="0" applyNumberFormat="1" applyFont="1" applyFill="1" applyBorder="1"/>
    <xf numFmtId="165" fontId="26" fillId="2" borderId="0" xfId="0" applyNumberFormat="1" applyFont="1" applyFill="1" applyBorder="1"/>
    <xf numFmtId="164" fontId="26" fillId="2" borderId="14" xfId="1" applyNumberFormat="1" applyFont="1" applyFill="1" applyBorder="1" applyAlignment="1">
      <alignment horizontal="right"/>
    </xf>
    <xf numFmtId="164" fontId="26" fillId="2" borderId="12" xfId="1" applyNumberFormat="1" applyFont="1" applyFill="1" applyBorder="1" applyAlignment="1">
      <alignment horizontal="right"/>
    </xf>
    <xf numFmtId="0" fontId="25" fillId="3" borderId="11" xfId="0" applyFont="1" applyFill="1" applyBorder="1" applyAlignment="1">
      <alignment horizontal="left" vertical="center"/>
    </xf>
    <xf numFmtId="165" fontId="24" fillId="3" borderId="14" xfId="0" applyNumberFormat="1" applyFont="1" applyFill="1" applyBorder="1"/>
    <xf numFmtId="0" fontId="25" fillId="6" borderId="6" xfId="0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center"/>
    </xf>
    <xf numFmtId="165" fontId="24" fillId="6" borderId="15" xfId="0" applyNumberFormat="1" applyFont="1" applyFill="1" applyBorder="1"/>
    <xf numFmtId="165" fontId="24" fillId="6" borderId="2" xfId="0" applyNumberFormat="1" applyFont="1" applyFill="1" applyBorder="1"/>
    <xf numFmtId="164" fontId="24" fillId="6" borderId="15" xfId="1" applyNumberFormat="1" applyFont="1" applyFill="1" applyBorder="1" applyAlignment="1">
      <alignment horizontal="right"/>
    </xf>
    <xf numFmtId="164" fontId="24" fillId="6" borderId="7" xfId="1" applyNumberFormat="1" applyFont="1" applyFill="1" applyBorder="1" applyAlignment="1">
      <alignment horizontal="right"/>
    </xf>
    <xf numFmtId="0" fontId="25" fillId="6" borderId="11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165" fontId="24" fillId="6" borderId="14" xfId="0" applyNumberFormat="1" applyFont="1" applyFill="1" applyBorder="1"/>
    <xf numFmtId="165" fontId="24" fillId="6" borderId="0" xfId="0" applyNumberFormat="1" applyFont="1" applyFill="1" applyBorder="1"/>
    <xf numFmtId="164" fontId="24" fillId="6" borderId="14" xfId="1" applyNumberFormat="1" applyFont="1" applyFill="1" applyBorder="1" applyAlignment="1">
      <alignment horizontal="right"/>
    </xf>
    <xf numFmtId="164" fontId="24" fillId="6" borderId="12" xfId="1" applyNumberFormat="1" applyFont="1" applyFill="1" applyBorder="1" applyAlignment="1">
      <alignment horizontal="right"/>
    </xf>
    <xf numFmtId="0" fontId="25" fillId="6" borderId="0" xfId="0" applyFont="1" applyFill="1" applyBorder="1" applyAlignment="1">
      <alignment horizontal="left"/>
    </xf>
    <xf numFmtId="165" fontId="30" fillId="2" borderId="0" xfId="0" applyNumberFormat="1" applyFont="1" applyFill="1" applyBorder="1" applyAlignment="1">
      <alignment horizontal="right" indent="2"/>
    </xf>
    <xf numFmtId="0" fontId="27" fillId="2" borderId="0" xfId="0" applyFont="1" applyFill="1" applyBorder="1" applyAlignment="1">
      <alignment horizontal="left"/>
    </xf>
    <xf numFmtId="165" fontId="30" fillId="2" borderId="14" xfId="0" applyNumberFormat="1" applyFont="1" applyFill="1" applyBorder="1" applyAlignment="1">
      <alignment horizontal="right" indent="2"/>
    </xf>
    <xf numFmtId="165" fontId="24" fillId="3" borderId="13" xfId="0" applyNumberFormat="1" applyFont="1" applyFill="1" applyBorder="1"/>
    <xf numFmtId="165" fontId="24" fillId="7" borderId="13" xfId="0" applyNumberFormat="1" applyFont="1" applyFill="1" applyBorder="1"/>
    <xf numFmtId="165" fontId="24" fillId="5" borderId="13" xfId="0" applyNumberFormat="1" applyFont="1" applyFill="1" applyBorder="1"/>
    <xf numFmtId="165" fontId="24" fillId="7" borderId="14" xfId="0" applyNumberFormat="1" applyFont="1" applyFill="1" applyBorder="1"/>
    <xf numFmtId="0" fontId="25" fillId="5" borderId="4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4" xfId="0" applyFont="1" applyFill="1" applyBorder="1" applyAlignment="1">
      <alignment horizontal="left" vertical="center"/>
    </xf>
    <xf numFmtId="0" fontId="25" fillId="5" borderId="11" xfId="0" applyFont="1" applyFill="1" applyBorder="1" applyAlignment="1">
      <alignment horizontal="left" vertical="center"/>
    </xf>
    <xf numFmtId="165" fontId="24" fillId="5" borderId="14" xfId="0" applyNumberFormat="1" applyFont="1" applyFill="1" applyBorder="1"/>
    <xf numFmtId="0" fontId="27" fillId="2" borderId="6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165" fontId="26" fillId="2" borderId="15" xfId="0" applyNumberFormat="1" applyFont="1" applyFill="1" applyBorder="1"/>
    <xf numFmtId="165" fontId="26" fillId="2" borderId="2" xfId="0" applyNumberFormat="1" applyFont="1" applyFill="1" applyBorder="1"/>
    <xf numFmtId="164" fontId="26" fillId="2" borderId="15" xfId="1" applyNumberFormat="1" applyFont="1" applyFill="1" applyBorder="1" applyAlignment="1">
      <alignment horizontal="right"/>
    </xf>
    <xf numFmtId="164" fontId="26" fillId="2" borderId="7" xfId="1" applyNumberFormat="1" applyFont="1" applyFill="1" applyBorder="1" applyAlignment="1">
      <alignment horizontal="right"/>
    </xf>
    <xf numFmtId="164" fontId="25" fillId="6" borderId="0" xfId="1" applyNumberFormat="1" applyFont="1" applyFill="1" applyBorder="1" applyAlignment="1">
      <alignment horizontal="right" vertical="center"/>
    </xf>
    <xf numFmtId="0" fontId="31" fillId="2" borderId="0" xfId="0" applyFont="1" applyFill="1"/>
    <xf numFmtId="166" fontId="31" fillId="2" borderId="0" xfId="0" applyNumberFormat="1" applyFont="1" applyFill="1"/>
    <xf numFmtId="0" fontId="31" fillId="2" borderId="0" xfId="0" applyFont="1" applyFill="1" applyBorder="1"/>
    <xf numFmtId="166" fontId="31" fillId="2" borderId="0" xfId="0" applyNumberFormat="1" applyFont="1" applyFill="1" applyBorder="1"/>
    <xf numFmtId="0" fontId="31" fillId="2" borderId="0" xfId="0" applyFont="1" applyFill="1" applyAlignment="1">
      <alignment vertical="center"/>
    </xf>
    <xf numFmtId="165" fontId="31" fillId="2" borderId="0" xfId="0" applyNumberFormat="1" applyFont="1" applyFill="1"/>
    <xf numFmtId="164" fontId="31" fillId="2" borderId="0" xfId="1" applyNumberFormat="1" applyFont="1" applyFill="1"/>
    <xf numFmtId="0" fontId="31" fillId="2" borderId="0" xfId="0" applyFont="1" applyFill="1" applyAlignment="1">
      <alignment horizontal="left"/>
    </xf>
    <xf numFmtId="0" fontId="31" fillId="2" borderId="0" xfId="0" applyFont="1" applyFill="1" applyAlignment="1">
      <alignment horizontal="right"/>
    </xf>
    <xf numFmtId="0" fontId="29" fillId="2" borderId="0" xfId="0" applyFont="1" applyFill="1"/>
    <xf numFmtId="1" fontId="29" fillId="2" borderId="0" xfId="0" applyNumberFormat="1" applyFont="1" applyFill="1"/>
    <xf numFmtId="166" fontId="15" fillId="2" borderId="0" xfId="0" applyNumberFormat="1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168" fontId="4" fillId="2" borderId="0" xfId="7" applyNumberFormat="1" applyFont="1" applyFill="1" applyBorder="1"/>
    <xf numFmtId="166" fontId="12" fillId="2" borderId="13" xfId="0" applyNumberFormat="1" applyFont="1" applyFill="1" applyBorder="1" applyAlignment="1">
      <alignment horizontal="right"/>
    </xf>
    <xf numFmtId="166" fontId="12" fillId="2" borderId="14" xfId="0" applyNumberFormat="1" applyFont="1" applyFill="1" applyBorder="1" applyAlignment="1">
      <alignment horizontal="right"/>
    </xf>
    <xf numFmtId="166" fontId="12" fillId="2" borderId="15" xfId="0" applyNumberFormat="1" applyFont="1" applyFill="1" applyBorder="1" applyAlignment="1">
      <alignment horizontal="right"/>
    </xf>
    <xf numFmtId="165" fontId="0" fillId="2" borderId="0" xfId="0" applyNumberFormat="1" applyFont="1" applyFill="1"/>
    <xf numFmtId="164" fontId="29" fillId="2" borderId="0" xfId="1" applyNumberFormat="1" applyFont="1" applyFill="1" applyBorder="1"/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23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</cellXfs>
  <cellStyles count="8">
    <cellStyle name="Hipervínculo" xfId="6" builtinId="8"/>
    <cellStyle name="Millares" xfId="7" builtinId="3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DE3F1"/>
      <color rgb="FFFCF6F8"/>
      <color rgb="FFFF5353"/>
      <color rgb="FFFF373C"/>
      <color rgb="FFFF7C80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Centro: Exportaciones </a:t>
            </a:r>
            <a:r>
              <a:rPr lang="es-PE" sz="9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2015-2016</a:t>
            </a:r>
            <a:endParaRPr lang="es-PE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US$ FOB)</a:t>
            </a:r>
          </a:p>
        </c:rich>
      </c:tx>
      <c:layout>
        <c:manualLayout>
          <c:xMode val="edge"/>
          <c:yMode val="edge"/>
          <c:x val="0.2656245695803171"/>
          <c:y val="3.0868060713355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Centro!$U$38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9.3974134564992328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8706728249621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759259259259259E-2"/>
                  <c:y val="8.8190972222222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55555555555555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51851851851851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Centro!$T$39:$T$46</c:f>
              <c:strCache>
                <c:ptCount val="8"/>
                <c:pt idx="0">
                  <c:v>Áncash</c:v>
                </c:pt>
                <c:pt idx="1">
                  <c:v>Ica</c:v>
                </c:pt>
                <c:pt idx="2">
                  <c:v>Apurímac</c:v>
                </c:pt>
                <c:pt idx="3">
                  <c:v>Junín</c:v>
                </c:pt>
                <c:pt idx="4">
                  <c:v>Pasco</c:v>
                </c:pt>
                <c:pt idx="5">
                  <c:v>Ayacucho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Centro!$U$39:$U$46</c:f>
              <c:numCache>
                <c:formatCode>#,##0.0</c:formatCode>
                <c:ptCount val="8"/>
                <c:pt idx="0">
                  <c:v>2632.9342170600066</c:v>
                </c:pt>
                <c:pt idx="1">
                  <c:v>2830.6610434001373</c:v>
                </c:pt>
                <c:pt idx="2">
                  <c:v>57.75584494999999</c:v>
                </c:pt>
                <c:pt idx="3">
                  <c:v>852.73467298000082</c:v>
                </c:pt>
                <c:pt idx="4">
                  <c:v>931.96497980000061</c:v>
                </c:pt>
                <c:pt idx="5">
                  <c:v>232.22872496000002</c:v>
                </c:pt>
                <c:pt idx="6">
                  <c:v>95.725310439999944</c:v>
                </c:pt>
                <c:pt idx="7">
                  <c:v>126.59995624000005</c:v>
                </c:pt>
              </c:numCache>
            </c:numRef>
          </c:val>
        </c:ser>
        <c:ser>
          <c:idx val="1"/>
          <c:order val="1"/>
          <c:tx>
            <c:strRef>
              <c:f>Centro!$V$38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4024241236528722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45554758797618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16517831294178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555555555555554E-3"/>
                  <c:y val="8.8190972222223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087280625568804E-3"/>
                  <c:y val="1.3228819444444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5185185185185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Centro!$T$39:$T$46</c:f>
              <c:strCache>
                <c:ptCount val="8"/>
                <c:pt idx="0">
                  <c:v>Áncash</c:v>
                </c:pt>
                <c:pt idx="1">
                  <c:v>Ica</c:v>
                </c:pt>
                <c:pt idx="2">
                  <c:v>Apurímac</c:v>
                </c:pt>
                <c:pt idx="3">
                  <c:v>Junín</c:v>
                </c:pt>
                <c:pt idx="4">
                  <c:v>Pasco</c:v>
                </c:pt>
                <c:pt idx="5">
                  <c:v>Ayacucho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Centro!$V$39:$V$46</c:f>
              <c:numCache>
                <c:formatCode>#,##0.0</c:formatCode>
                <c:ptCount val="8"/>
                <c:pt idx="0">
                  <c:v>2618.0752187400035</c:v>
                </c:pt>
                <c:pt idx="1">
                  <c:v>2578.6055550600736</c:v>
                </c:pt>
                <c:pt idx="2">
                  <c:v>1460.9134116000005</c:v>
                </c:pt>
                <c:pt idx="3">
                  <c:v>761.43496577999986</c:v>
                </c:pt>
                <c:pt idx="4">
                  <c:v>304.68602770000001</c:v>
                </c:pt>
                <c:pt idx="5">
                  <c:v>257.25408148000002</c:v>
                </c:pt>
                <c:pt idx="6">
                  <c:v>53.839067560000025</c:v>
                </c:pt>
                <c:pt idx="7">
                  <c:v>53.464815679999973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061504"/>
        <c:axId val="75083776"/>
      </c:barChart>
      <c:catAx>
        <c:axId val="75061504"/>
        <c:scaling>
          <c:orientation val="minMax"/>
        </c:scaling>
        <c:delete val="0"/>
        <c:axPos val="b"/>
        <c:majorTickMark val="out"/>
        <c:minorTickMark val="in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75083776"/>
        <c:crosses val="autoZero"/>
        <c:auto val="1"/>
        <c:lblAlgn val="ctr"/>
        <c:lblOffset val="100"/>
        <c:noMultiLvlLbl val="0"/>
      </c:catAx>
      <c:valAx>
        <c:axId val="75083776"/>
        <c:scaling>
          <c:orientation val="minMax"/>
          <c:max val="30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061504"/>
        <c:crosses val="autoZero"/>
        <c:crossBetween val="between"/>
        <c:majorUnit val="500"/>
        <c:minorUnit val="100"/>
      </c:valAx>
      <c:spPr>
        <a:solidFill>
          <a:sysClr val="window" lastClr="FFFFFF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649185185185183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Centro: Exportaciones Totales</a:t>
            </a:r>
            <a:r>
              <a:rPr lang="es-PE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  <a:p>
            <a:pPr>
              <a:defRPr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US$ a valor FOB</a:t>
            </a:r>
            <a:r>
              <a:rPr lang="es-PE" sz="9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y</a:t>
            </a:r>
            <a:r>
              <a:rPr lang="es-PE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004870370370373"/>
          <c:y val="0.20262187500000001"/>
          <c:w val="0.3794251851851852"/>
          <c:h val="0.67062708333333321"/>
        </c:manualLayout>
      </c:layout>
      <c:pie3D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  <a:sp3d>
              <a:bevelT w="0" h="0"/>
              <a:bevelB w="0"/>
            </a:sp3d>
          </c:spPr>
          <c:explosion val="1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5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6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8"/>
            <c:bubble3D val="0"/>
            <c:spPr>
              <a:solidFill>
                <a:sysClr val="window" lastClr="FFFFFF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Lbls>
            <c:dLbl>
              <c:idx val="0"/>
              <c:layout>
                <c:manualLayout>
                  <c:x val="-0.13185037037037037"/>
                  <c:y val="1.732083333333333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7363333333333313E-2"/>
                  <c:y val="-2.825555555555555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6292592592592594E-2"/>
                  <c:y val="-7.965416666666665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1563518518518512E-2"/>
                  <c:y val="-9.8072916666666662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8.3111296296296294E-2"/>
                  <c:y val="-3.173611111111111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1.9557870370370371E-2"/>
                  <c:y val="0.11280451388888889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Centro!$F$38:$F$45</c:f>
              <c:strCache>
                <c:ptCount val="8"/>
                <c:pt idx="0">
                  <c:v>Áncash</c:v>
                </c:pt>
                <c:pt idx="1">
                  <c:v>Ica</c:v>
                </c:pt>
                <c:pt idx="2">
                  <c:v>Apurímac</c:v>
                </c:pt>
                <c:pt idx="3">
                  <c:v>Junín</c:v>
                </c:pt>
                <c:pt idx="4">
                  <c:v>Pasco</c:v>
                </c:pt>
                <c:pt idx="5">
                  <c:v>Ayacucho</c:v>
                </c:pt>
                <c:pt idx="6">
                  <c:v>Huancavelica</c:v>
                </c:pt>
                <c:pt idx="7">
                  <c:v>Huánuco</c:v>
                </c:pt>
              </c:strCache>
            </c:strRef>
          </c:cat>
          <c:val>
            <c:numRef>
              <c:f>Centro!$I$38:$I$45</c:f>
              <c:numCache>
                <c:formatCode>#,##0.0</c:formatCode>
                <c:ptCount val="8"/>
                <c:pt idx="0">
                  <c:v>2618.0752187400035</c:v>
                </c:pt>
                <c:pt idx="1">
                  <c:v>2578.6055550600736</c:v>
                </c:pt>
                <c:pt idx="2">
                  <c:v>1460.9134116000005</c:v>
                </c:pt>
                <c:pt idx="3">
                  <c:v>761.43496577999986</c:v>
                </c:pt>
                <c:pt idx="4">
                  <c:v>304.68602770000001</c:v>
                </c:pt>
                <c:pt idx="5">
                  <c:v>257.25408148000002</c:v>
                </c:pt>
                <c:pt idx="6">
                  <c:v>53.839067560000025</c:v>
                </c:pt>
                <c:pt idx="7">
                  <c:v>53.464815679999973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Centro:</a:t>
            </a:r>
            <a:r>
              <a:rPr lang="en-US" sz="1000" baseline="0">
                <a:solidFill>
                  <a:sysClr val="windowText" lastClr="000000"/>
                </a:solidFill>
              </a:rPr>
              <a:t> </a:t>
            </a:r>
            <a:r>
              <a:rPr lang="en-US" sz="1000">
                <a:solidFill>
                  <a:sysClr val="windowText" lastClr="000000"/>
                </a:solidFill>
              </a:rPr>
              <a:t>Principales Socios Comerciales </a:t>
            </a:r>
            <a:r>
              <a:rPr lang="en-US" sz="1000" baseline="0">
                <a:solidFill>
                  <a:sysClr val="windowText" lastClr="000000"/>
                </a:solidFill>
              </a:rPr>
              <a:t>del año </a:t>
            </a:r>
            <a:r>
              <a:rPr lang="en-US" sz="1000">
                <a:solidFill>
                  <a:sysClr val="windowText" lastClr="000000"/>
                </a:solidFill>
              </a:rPr>
              <a:t>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(Millones de US$ FOB)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107407407407406"/>
          <c:y val="0.20725694444444445"/>
          <c:w val="0.70596018518518522"/>
          <c:h val="0.651631944444444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Centro!$F$57:$F$66</c:f>
              <c:strCache>
                <c:ptCount val="10"/>
                <c:pt idx="0">
                  <c:v>China</c:v>
                </c:pt>
                <c:pt idx="1">
                  <c:v>Estados Unidos</c:v>
                </c:pt>
                <c:pt idx="2">
                  <c:v>Corea del Sur</c:v>
                </c:pt>
                <c:pt idx="3">
                  <c:v>Países Bajos</c:v>
                </c:pt>
                <c:pt idx="4">
                  <c:v>Brasil</c:v>
                </c:pt>
                <c:pt idx="5">
                  <c:v>Alemania</c:v>
                </c:pt>
                <c:pt idx="6">
                  <c:v>España</c:v>
                </c:pt>
                <c:pt idx="7">
                  <c:v>Canadá</c:v>
                </c:pt>
                <c:pt idx="8">
                  <c:v>Japón</c:v>
                </c:pt>
                <c:pt idx="9">
                  <c:v>Chile </c:v>
                </c:pt>
              </c:strCache>
            </c:strRef>
          </c:cat>
          <c:val>
            <c:numRef>
              <c:f>Centro!$I$57:$I$66</c:f>
              <c:numCache>
                <c:formatCode>#,##0.0</c:formatCode>
                <c:ptCount val="10"/>
                <c:pt idx="0">
                  <c:v>3649.9465660000005</c:v>
                </c:pt>
                <c:pt idx="1">
                  <c:v>908.51928585999724</c:v>
                </c:pt>
                <c:pt idx="2">
                  <c:v>381.06758949999994</c:v>
                </c:pt>
                <c:pt idx="3">
                  <c:v>244.6008326099994</c:v>
                </c:pt>
                <c:pt idx="4">
                  <c:v>241.51565399999998</c:v>
                </c:pt>
                <c:pt idx="5">
                  <c:v>241.13416744999981</c:v>
                </c:pt>
                <c:pt idx="6">
                  <c:v>239.93960321999944</c:v>
                </c:pt>
                <c:pt idx="7">
                  <c:v>216.91928809999931</c:v>
                </c:pt>
                <c:pt idx="8">
                  <c:v>198.22114860000011</c:v>
                </c:pt>
                <c:pt idx="9">
                  <c:v>178.99818906999994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82112"/>
        <c:axId val="78280576"/>
      </c:barChart>
      <c:valAx>
        <c:axId val="782805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78282112"/>
        <c:crosses val="autoZero"/>
        <c:crossBetween val="between"/>
      </c:valAx>
      <c:catAx>
        <c:axId val="78282112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82805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Macro Región Centro: Exportaciones por Tipo - 2016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10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00" b="0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(Millones US$ - FOB)</a:t>
            </a:r>
            <a:endParaRPr lang="es-PE" sz="10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028187597457121"/>
          <c:y val="2.640842324731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21924507063046"/>
          <c:y val="0.20312478881059165"/>
          <c:w val="0.55249287606716668"/>
          <c:h val="0.6335294095222120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Centro!$T$15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Centro!$U$15:$V$15</c:f>
              <c:numCache>
                <c:formatCode>#,##0.0</c:formatCode>
                <c:ptCount val="2"/>
                <c:pt idx="1">
                  <c:v>5634.2129999999997</c:v>
                </c:pt>
              </c:numCache>
            </c:numRef>
          </c:val>
        </c:ser>
        <c:ser>
          <c:idx val="6"/>
          <c:order val="1"/>
          <c:tx>
            <c:strRef>
              <c:f>Centro!$T$16</c:f>
              <c:strCache>
                <c:ptCount val="1"/>
                <c:pt idx="0">
                  <c:v>Petróleo y derivados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Centro!$U$16:$V$16</c:f>
              <c:numCache>
                <c:formatCode>#,##0.0</c:formatCode>
                <c:ptCount val="2"/>
                <c:pt idx="1">
                  <c:v>586.95399999999995</c:v>
                </c:pt>
              </c:numCache>
            </c:numRef>
          </c:val>
        </c:ser>
        <c:ser>
          <c:idx val="7"/>
          <c:order val="2"/>
          <c:tx>
            <c:strRef>
              <c:f>Centro!$T$17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Centro!$U$17:$V$17</c:f>
              <c:numCache>
                <c:formatCode>#,##0.0</c:formatCode>
                <c:ptCount val="2"/>
                <c:pt idx="1">
                  <c:v>426.31699999999989</c:v>
                </c:pt>
              </c:numCache>
            </c:numRef>
          </c:val>
        </c:ser>
        <c:ser>
          <c:idx val="8"/>
          <c:order val="3"/>
          <c:tx>
            <c:strRef>
              <c:f>Centro!$T$18</c:f>
              <c:strCache>
                <c:ptCount val="1"/>
                <c:pt idx="0">
                  <c:v>Agrícola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1"/>
              <c:layout>
                <c:manualLayout>
                  <c:x val="4.6966317938674194E-3"/>
                  <c:y val="-1.7575288314301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Centro!$U$18:$V$18</c:f>
              <c:numCache>
                <c:formatCode>#,##0.0</c:formatCode>
                <c:ptCount val="2"/>
                <c:pt idx="1">
                  <c:v>67.369</c:v>
                </c:pt>
              </c:numCache>
            </c:numRef>
          </c:val>
        </c:ser>
        <c:ser>
          <c:idx val="0"/>
          <c:order val="4"/>
          <c:tx>
            <c:strRef>
              <c:f>Centro!$T$10</c:f>
              <c:strCache>
                <c:ptCount val="1"/>
                <c:pt idx="0">
                  <c:v>Agropecuario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Centro!$U$10:$V$10</c:f>
              <c:numCache>
                <c:formatCode>#,##0.0</c:formatCode>
                <c:ptCount val="2"/>
                <c:pt idx="0">
                  <c:v>994.38900000000001</c:v>
                </c:pt>
              </c:numCache>
            </c:numRef>
          </c:val>
        </c:ser>
        <c:ser>
          <c:idx val="1"/>
          <c:order val="5"/>
          <c:tx>
            <c:strRef>
              <c:f>Centro!$T$11</c:f>
              <c:strCache>
                <c:ptCount val="1"/>
                <c:pt idx="0">
                  <c:v>Pesquero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delete val="1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Centro!$U$11:$V$11</c:f>
              <c:numCache>
                <c:formatCode>#,##0.0</c:formatCode>
                <c:ptCount val="2"/>
                <c:pt idx="0">
                  <c:v>130.357</c:v>
                </c:pt>
              </c:numCache>
            </c:numRef>
          </c:val>
        </c:ser>
        <c:ser>
          <c:idx val="2"/>
          <c:order val="6"/>
          <c:tx>
            <c:strRef>
              <c:f>Centro!$T$12</c:f>
              <c:strCache>
                <c:ptCount val="1"/>
                <c:pt idx="0">
                  <c:v>Siderometalúrgico y joyería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elete val="1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Centro!$U$12:$V$12</c:f>
              <c:numCache>
                <c:formatCode>#,##0.0</c:formatCode>
                <c:ptCount val="2"/>
                <c:pt idx="0">
                  <c:v>119.663</c:v>
                </c:pt>
              </c:numCache>
            </c:numRef>
          </c:val>
        </c:ser>
        <c:ser>
          <c:idx val="3"/>
          <c:order val="7"/>
          <c:tx>
            <c:strRef>
              <c:f>Centro!$T$13</c:f>
              <c:strCache>
                <c:ptCount val="1"/>
                <c:pt idx="0">
                  <c:v>Textil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elete val="1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Centro!$U$13:$V$13</c:f>
              <c:numCache>
                <c:formatCode>#,##0.0</c:formatCode>
                <c:ptCount val="2"/>
                <c:pt idx="0">
                  <c:v>100.22800000000001</c:v>
                </c:pt>
              </c:numCache>
            </c:numRef>
          </c:val>
        </c:ser>
        <c:ser>
          <c:idx val="4"/>
          <c:order val="8"/>
          <c:tx>
            <c:strRef>
              <c:f>Centro!$T$14</c:f>
              <c:strCache>
                <c:ptCount val="1"/>
                <c:pt idx="0">
                  <c:v>Otros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elete val="1"/>
          </c:dLbls>
          <c:cat>
            <c:strRef>
              <c:f>Centro!$U$9:$V$9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Centro!$U$14:$V$14</c:f>
              <c:numCache>
                <c:formatCode>#,##0.0</c:formatCode>
                <c:ptCount val="2"/>
                <c:pt idx="0">
                  <c:v>28.788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9846144"/>
        <c:axId val="89847680"/>
      </c:barChart>
      <c:catAx>
        <c:axId val="89846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9847680"/>
        <c:crosses val="autoZero"/>
        <c:auto val="1"/>
        <c:lblAlgn val="ctr"/>
        <c:lblOffset val="100"/>
        <c:noMultiLvlLbl val="0"/>
      </c:catAx>
      <c:valAx>
        <c:axId val="89847680"/>
        <c:scaling>
          <c:orientation val="minMax"/>
          <c:max val="7000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9846144"/>
        <c:crosses val="autoZero"/>
        <c:crossBetween val="between"/>
        <c:majorUnit val="1000"/>
      </c:val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74309749352524168"/>
          <c:y val="0.19245570557147193"/>
          <c:w val="0.23254790256028188"/>
          <c:h val="0.62310684025453267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250567</xdr:colOff>
      <xdr:row>37</xdr:row>
      <xdr:rowOff>174740</xdr:rowOff>
    </xdr:from>
    <xdr:to>
      <xdr:col>25</xdr:col>
      <xdr:colOff>638446</xdr:colOff>
      <xdr:row>53</xdr:row>
      <xdr:rowOff>6740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44</xdr:row>
      <xdr:rowOff>66675</xdr:rowOff>
    </xdr:from>
    <xdr:to>
      <xdr:col>17</xdr:col>
      <xdr:colOff>95250</xdr:colOff>
      <xdr:row>46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228600</xdr:colOff>
      <xdr:row>21</xdr:row>
      <xdr:rowOff>19050</xdr:rowOff>
    </xdr:from>
    <xdr:to>
      <xdr:col>25</xdr:col>
      <xdr:colOff>627975</xdr:colOff>
      <xdr:row>36</xdr:row>
      <xdr:rowOff>22500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248930</xdr:colOff>
      <xdr:row>54</xdr:row>
      <xdr:rowOff>8323</xdr:rowOff>
    </xdr:from>
    <xdr:to>
      <xdr:col>25</xdr:col>
      <xdr:colOff>628695</xdr:colOff>
      <xdr:row>69</xdr:row>
      <xdr:rowOff>30823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61</xdr:row>
      <xdr:rowOff>168088</xdr:rowOff>
    </xdr:from>
    <xdr:to>
      <xdr:col>17</xdr:col>
      <xdr:colOff>99176</xdr:colOff>
      <xdr:row>64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214993</xdr:colOff>
      <xdr:row>5</xdr:row>
      <xdr:rowOff>16327</xdr:rowOff>
    </xdr:from>
    <xdr:to>
      <xdr:col>25</xdr:col>
      <xdr:colOff>614368</xdr:colOff>
      <xdr:row>20</xdr:row>
      <xdr:rowOff>30663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0.1546</cdr:x>
      <cdr:y>0.27147</cdr:y>
    </cdr:from>
    <cdr:to>
      <cdr:x>0.1743</cdr:x>
      <cdr:y>0.32147</cdr:y>
    </cdr:to>
    <cdr:sp macro="" textlink="">
      <cdr:nvSpPr>
        <cdr:cNvPr id="3" name="1 Flecha abajo"/>
        <cdr:cNvSpPr/>
      </cdr:nvSpPr>
      <cdr:spPr>
        <a:xfrm xmlns:a="http://schemas.openxmlformats.org/drawingml/2006/main">
          <a:off x="833054" y="781847"/>
          <a:ext cx="106138" cy="144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0.3707</cdr:x>
      <cdr:y>0.51152</cdr:y>
    </cdr:from>
    <cdr:to>
      <cdr:x>0.3904</cdr:x>
      <cdr:y>0.56152</cdr:y>
    </cdr:to>
    <cdr:sp macro="" textlink="">
      <cdr:nvSpPr>
        <cdr:cNvPr id="11" name="1 Flecha abajo"/>
        <cdr:cNvSpPr/>
      </cdr:nvSpPr>
      <cdr:spPr>
        <a:xfrm xmlns:a="http://schemas.openxmlformats.org/drawingml/2006/main" rot="10800000">
          <a:off x="1997525" y="1473187"/>
          <a:ext cx="106139" cy="144000"/>
        </a:xfrm>
        <a:prstGeom xmlns:a="http://schemas.openxmlformats.org/drawingml/2006/main" prst="downArrow">
          <a:avLst/>
        </a:prstGeom>
        <a:solidFill xmlns:a="http://schemas.openxmlformats.org/drawingml/2006/main">
          <a:srgbClr val="00B050"/>
        </a:solidFill>
        <a:ln xmlns:a="http://schemas.openxmlformats.org/drawingml/2006/main" w="3175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0.69216</cdr:x>
      <cdr:y>0.77763</cdr:y>
    </cdr:from>
    <cdr:to>
      <cdr:x>0.71186</cdr:x>
      <cdr:y>0.81513</cdr:y>
    </cdr:to>
    <cdr:sp macro="" textlink="">
      <cdr:nvSpPr>
        <cdr:cNvPr id="12" name="1 Flecha abajo"/>
        <cdr:cNvSpPr/>
      </cdr:nvSpPr>
      <cdr:spPr>
        <a:xfrm xmlns:a="http://schemas.openxmlformats.org/drawingml/2006/main" rot="10800000">
          <a:off x="3729697" y="2239572"/>
          <a:ext cx="106138" cy="108000"/>
        </a:xfrm>
        <a:prstGeom xmlns:a="http://schemas.openxmlformats.org/drawingml/2006/main" prst="downArrow">
          <a:avLst/>
        </a:prstGeom>
        <a:solidFill xmlns:a="http://schemas.openxmlformats.org/drawingml/2006/main">
          <a:srgbClr val="00B050"/>
        </a:solidFill>
        <a:ln xmlns:a="http://schemas.openxmlformats.org/drawingml/2006/main" w="3175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0.26436</cdr:x>
      <cdr:y>0.27673</cdr:y>
    </cdr:from>
    <cdr:to>
      <cdr:x>0.28406</cdr:x>
      <cdr:y>0.32673</cdr:y>
    </cdr:to>
    <cdr:sp macro="" textlink="">
      <cdr:nvSpPr>
        <cdr:cNvPr id="13" name="1 Flecha abajo"/>
        <cdr:cNvSpPr/>
      </cdr:nvSpPr>
      <cdr:spPr>
        <a:xfrm xmlns:a="http://schemas.openxmlformats.org/drawingml/2006/main">
          <a:off x="1424494" y="796994"/>
          <a:ext cx="106139" cy="144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0.47918</cdr:x>
      <cdr:y>0.67372</cdr:y>
    </cdr:from>
    <cdr:to>
      <cdr:x>0.49888</cdr:x>
      <cdr:y>0.72372</cdr:y>
    </cdr:to>
    <cdr:sp macro="" textlink="">
      <cdr:nvSpPr>
        <cdr:cNvPr id="14" name="1 Flecha abajo"/>
        <cdr:cNvSpPr/>
      </cdr:nvSpPr>
      <cdr:spPr>
        <a:xfrm xmlns:a="http://schemas.openxmlformats.org/drawingml/2006/main">
          <a:off x="2582069" y="1940322"/>
          <a:ext cx="106139" cy="144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0.58391</cdr:x>
      <cdr:y>0.76839</cdr:y>
    </cdr:from>
    <cdr:to>
      <cdr:x>0.60361</cdr:x>
      <cdr:y>0.81839</cdr:y>
    </cdr:to>
    <cdr:sp macro="" textlink="">
      <cdr:nvSpPr>
        <cdr:cNvPr id="15" name="1 Flecha abajo"/>
        <cdr:cNvSpPr/>
      </cdr:nvSpPr>
      <cdr:spPr>
        <a:xfrm xmlns:a="http://schemas.openxmlformats.org/drawingml/2006/main">
          <a:off x="3146425" y="2212975"/>
          <a:ext cx="106139" cy="144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0.80702</cdr:x>
      <cdr:y>0.81257</cdr:y>
    </cdr:from>
    <cdr:to>
      <cdr:x>0.8137</cdr:x>
      <cdr:y>0.82507</cdr:y>
    </cdr:to>
    <cdr:sp macro="" textlink="">
      <cdr:nvSpPr>
        <cdr:cNvPr id="16" name="1 Flecha abajo"/>
        <cdr:cNvSpPr/>
      </cdr:nvSpPr>
      <cdr:spPr>
        <a:xfrm xmlns:a="http://schemas.openxmlformats.org/drawingml/2006/main">
          <a:off x="4348616" y="2340201"/>
          <a:ext cx="36000" cy="36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0.91623</cdr:x>
      <cdr:y>0.81257</cdr:y>
    </cdr:from>
    <cdr:to>
      <cdr:x>0.92291</cdr:x>
      <cdr:y>0.82507</cdr:y>
    </cdr:to>
    <cdr:sp macro="" textlink="">
      <cdr:nvSpPr>
        <cdr:cNvPr id="17" name="1 Flecha abajo"/>
        <cdr:cNvSpPr/>
      </cdr:nvSpPr>
      <cdr:spPr>
        <a:xfrm xmlns:a="http://schemas.openxmlformats.org/drawingml/2006/main">
          <a:off x="4937125" y="2340201"/>
          <a:ext cx="36000" cy="36000"/>
        </a:xfrm>
        <a:prstGeom xmlns:a="http://schemas.openxmlformats.org/drawingml/2006/main" prst="downArrow">
          <a:avLst/>
        </a:prstGeom>
        <a:ln xmlns:a="http://schemas.openxmlformats.org/drawingml/2006/main" w="3175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dos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  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56,4%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0.74645</cdr:x>
      <cdr:y>0.53201</cdr:y>
    </cdr:from>
    <cdr:to>
      <cdr:x>0.96296</cdr:x>
      <cdr:y>0.53448</cdr:y>
    </cdr:to>
    <cdr:cxnSp macro="">
      <cdr:nvCxnSpPr>
        <cdr:cNvPr id="5" name="4 Conector recto"/>
        <cdr:cNvCxnSpPr/>
      </cdr:nvCxnSpPr>
      <cdr:spPr>
        <a:xfrm xmlns:a="http://schemas.openxmlformats.org/drawingml/2006/main">
          <a:off x="4064690" y="1535337"/>
          <a:ext cx="1178971" cy="71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0.78646</cdr:x>
      <cdr:y>0.12971</cdr:y>
    </cdr:from>
    <cdr:to>
      <cdr:x>0.93987</cdr:x>
      <cdr:y>0.17791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4282580" y="374331"/>
          <a:ext cx="835376" cy="1391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No Tradicionales</a:t>
          </a:r>
        </a:p>
      </cdr:txBody>
    </cdr:sp>
  </cdr:relSizeAnchor>
  <cdr:relSizeAnchor xmlns:cdr="http://schemas.openxmlformats.org/drawingml/2006/chartDrawing">
    <cdr:from>
      <cdr:x>0.78963</cdr:x>
      <cdr:y>0.81382</cdr:y>
    </cdr:from>
    <cdr:to>
      <cdr:x>0.94304</cdr:x>
      <cdr:y>0.86202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263988" y="2352648"/>
          <a:ext cx="828413" cy="13934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Tradicionales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C8" sqref="C8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29" t="s">
        <v>62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20.25" x14ac:dyDescent="0.25">
      <c r="A3" s="230" t="s">
        <v>230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x14ac:dyDescent="0.25">
      <c r="A4" s="231" t="s">
        <v>231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X114"/>
  <sheetViews>
    <sheetView topLeftCell="B1" workbookViewId="0">
      <selection activeCell="B10" sqref="B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239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US$ 761.4 millones, disminuyendo en -10.7% respecto al 2015. De otro lado el 95.4% de estas exportaciones fueron de tipo Tradicional en tanto las exportaciones No Tradicional representaron el 4.6%.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40" t="s">
        <v>11</v>
      </c>
      <c r="G11" s="241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37.771999999999998</v>
      </c>
      <c r="I12" s="85">
        <v>34.993000000000002</v>
      </c>
      <c r="J12" s="73">
        <f t="shared" ref="J12:J27" si="0">IFERROR(I12/I$27, " - ")</f>
        <v>4.5956647645563967E-2</v>
      </c>
      <c r="K12" s="73">
        <f>IFERROR(I12/H12-1," - ")</f>
        <v>-7.3573017049666345E-2</v>
      </c>
      <c r="L12" s="75">
        <f>IFERROR(I12-H12, " - ")</f>
        <v>-2.7789999999999964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26.978999999999999</v>
      </c>
      <c r="I13" s="62">
        <v>20.332000000000001</v>
      </c>
      <c r="J13" s="73">
        <f t="shared" si="0"/>
        <v>2.6702213583562614E-2</v>
      </c>
      <c r="K13" s="66">
        <f t="shared" ref="K13:K27" si="1">IFERROR(I13/H13-1," - ")</f>
        <v>-0.24637681159420288</v>
      </c>
      <c r="L13" s="68">
        <f t="shared" ref="L13:L27" si="2">IFERROR(I13-H13, " - ")</f>
        <v>-6.6469999999999985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1.262</v>
      </c>
      <c r="I14" s="62">
        <v>1.3420000000000001</v>
      </c>
      <c r="J14" s="78">
        <f t="shared" si="0"/>
        <v>1.7624616677720357E-3</v>
      </c>
      <c r="K14" s="65">
        <f t="shared" si="1"/>
        <v>6.3391442155309008E-2</v>
      </c>
      <c r="L14" s="69">
        <f t="shared" si="2"/>
        <v>8.0000000000000071E-2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0.39300000000000002</v>
      </c>
      <c r="I15" s="62">
        <v>0.221</v>
      </c>
      <c r="J15" s="78">
        <f t="shared" si="0"/>
        <v>2.9024145199524581E-4</v>
      </c>
      <c r="K15" s="65">
        <f t="shared" si="1"/>
        <v>-0.43765903307888043</v>
      </c>
      <c r="L15" s="69">
        <f t="shared" si="2"/>
        <v>-0.17200000000000001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1.4999999999999999E-2</v>
      </c>
      <c r="I16" s="62">
        <v>2.3E-2</v>
      </c>
      <c r="J16" s="78">
        <f t="shared" si="0"/>
        <v>3.0206123963306124E-5</v>
      </c>
      <c r="K16" s="65">
        <f t="shared" si="1"/>
        <v>0.53333333333333344</v>
      </c>
      <c r="L16" s="69">
        <f t="shared" si="2"/>
        <v>8.0000000000000002E-3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1.6339999999999999</v>
      </c>
      <c r="I17" s="62">
        <v>0.54</v>
      </c>
      <c r="J17" s="78">
        <f t="shared" si="0"/>
        <v>7.0918725826892644E-4</v>
      </c>
      <c r="K17" s="65">
        <f t="shared" si="1"/>
        <v>-0.66952264381884941</v>
      </c>
      <c r="L17" s="69">
        <f t="shared" si="2"/>
        <v>-1.0939999999999999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1E-3</v>
      </c>
      <c r="I18" s="62">
        <v>4.0000000000000001E-3</v>
      </c>
      <c r="J18" s="78">
        <f t="shared" si="0"/>
        <v>5.2532389501401958E-6</v>
      </c>
      <c r="K18" s="65">
        <f t="shared" si="1"/>
        <v>3</v>
      </c>
      <c r="L18" s="69">
        <f t="shared" si="2"/>
        <v>3.0000000000000001E-3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2.4159999999999999</v>
      </c>
      <c r="I19" s="62">
        <v>3.2610000000000001</v>
      </c>
      <c r="J19" s="78">
        <f t="shared" si="0"/>
        <v>4.2827030541017948E-3</v>
      </c>
      <c r="K19" s="65">
        <f t="shared" si="1"/>
        <v>0.34975165562913912</v>
      </c>
      <c r="L19" s="69">
        <f t="shared" si="2"/>
        <v>0.8450000000000002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4.1669999999999998</v>
      </c>
      <c r="I20" s="62">
        <v>8.2729999999999997</v>
      </c>
      <c r="J20" s="78">
        <f t="shared" si="0"/>
        <v>1.0865011458627458E-2</v>
      </c>
      <c r="K20" s="65">
        <f t="shared" si="1"/>
        <v>0.9853611711063115</v>
      </c>
      <c r="L20" s="69">
        <f t="shared" si="2"/>
        <v>4.1059999999999999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0.90500000000000003</v>
      </c>
      <c r="I21" s="64">
        <v>0.998</v>
      </c>
      <c r="J21" s="79">
        <f t="shared" si="0"/>
        <v>1.3106831180599787E-3</v>
      </c>
      <c r="K21" s="67">
        <f t="shared" si="1"/>
        <v>0.10276243093922655</v>
      </c>
      <c r="L21" s="70">
        <f t="shared" si="2"/>
        <v>9.2999999999999972E-2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814.96299999999997</v>
      </c>
      <c r="I22" s="85">
        <v>726.44200000000001</v>
      </c>
      <c r="J22" s="76">
        <f t="shared" si="0"/>
        <v>0.95404335235443594</v>
      </c>
      <c r="K22" s="76">
        <f t="shared" si="1"/>
        <v>-0.10861965512544736</v>
      </c>
      <c r="L22" s="77">
        <f t="shared" si="2"/>
        <v>-88.520999999999958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44.802999999999997</v>
      </c>
      <c r="I23" s="62">
        <v>59.192999999999998</v>
      </c>
      <c r="J23" s="78">
        <f t="shared" si="0"/>
        <v>7.7738743293912144E-2</v>
      </c>
      <c r="K23" s="65">
        <f t="shared" si="1"/>
        <v>0.32118384929580612</v>
      </c>
      <c r="L23" s="69">
        <f t="shared" si="2"/>
        <v>14.39</v>
      </c>
      <c r="M23" s="86"/>
      <c r="N23" s="86"/>
      <c r="O23" s="8"/>
      <c r="P23" s="25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770.16</v>
      </c>
      <c r="I24" s="62">
        <v>667.24900000000002</v>
      </c>
      <c r="J24" s="78">
        <f t="shared" si="0"/>
        <v>0.87630460906052388</v>
      </c>
      <c r="K24" s="65">
        <f t="shared" si="1"/>
        <v>-0.13362288355666352</v>
      </c>
      <c r="L24" s="69">
        <f t="shared" si="2"/>
        <v>-102.91099999999994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0</v>
      </c>
      <c r="I25" s="62">
        <v>0</v>
      </c>
      <c r="J25" s="78">
        <f t="shared" si="0"/>
        <v>0</v>
      </c>
      <c r="K25" s="65" t="str">
        <f t="shared" si="1"/>
        <v xml:space="preserve"> - </v>
      </c>
      <c r="L25" s="69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0</v>
      </c>
      <c r="I26" s="64">
        <v>0</v>
      </c>
      <c r="J26" s="79">
        <f t="shared" si="0"/>
        <v>0</v>
      </c>
      <c r="K26" s="67" t="str">
        <f t="shared" si="1"/>
        <v xml:space="preserve"> - </v>
      </c>
      <c r="L26" s="70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852.73500000000001</v>
      </c>
      <c r="I27" s="85">
        <f>+I22+I12</f>
        <v>761.43500000000006</v>
      </c>
      <c r="J27" s="79">
        <f t="shared" si="0"/>
        <v>1</v>
      </c>
      <c r="K27" s="79">
        <f t="shared" si="1"/>
        <v>-0.10706726005148137</v>
      </c>
      <c r="L27" s="77">
        <f t="shared" si="2"/>
        <v>-91.299999999999955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33" t="str">
        <f>+CONCATENATE("Los productos representativos en las exportaciones de tipo No Tradicional son: ",C40," con exportaciones de US$ ",FIXED(F40,1)," mil, ",C57," equivalente a US$ ",FIXED(F57,1)," mil  y  ",C55," por US$ ",FIXED(F55,1)," mil. En tanto los principales productos exportados de tipo Tradicional son: ",J43," con exportaciones por US$ ",FIXED(M43,1)," mil,  ",J44," por US$ ",FIXED(M44,1)," mil  y ",J45," por US$ ",FIXED(M45,1)," mil.")</f>
        <v>Los productos representativos en las exportaciones de tipo No Tradicional son: Kion con exportaciones de US$ 8,428.0 mil, Plata en bruto aleada equivalente a US$ 8,263.5 mil  y  Cueros preparados de bovino o equino  por US$ 3,107.6 mil. En tanto los principales productos exportados de tipo Tradicional son: Cobre con exportaciones por US$ 473,930.7 mil,  Zinc por US$ 89,321.8 mil  y Plomo por US$ 65,071.7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x14ac:dyDescent="0.25">
      <c r="B36" s="22"/>
      <c r="C36" s="238" t="s">
        <v>27</v>
      </c>
      <c r="D36" s="238"/>
      <c r="E36" s="238"/>
      <c r="F36" s="238"/>
      <c r="G36" s="238"/>
      <c r="H36" s="238"/>
      <c r="I36" s="159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26978.793880000001</v>
      </c>
      <c r="F39" s="167">
        <v>20331.569189999998</v>
      </c>
      <c r="G39" s="114">
        <f>+F39/F$59</f>
        <v>0.58101150947891655</v>
      </c>
      <c r="H39" s="168">
        <f>IFERROR(F39/E39-1," - ")</f>
        <v>-0.24638702232451326</v>
      </c>
      <c r="I39" s="191">
        <f>+F39-E39</f>
        <v>-6647.2246900000027</v>
      </c>
      <c r="J39" s="110" t="s">
        <v>14</v>
      </c>
      <c r="K39" s="166"/>
      <c r="L39" s="104">
        <v>44803.130999999958</v>
      </c>
      <c r="M39" s="167">
        <v>59192.880299999924</v>
      </c>
      <c r="N39" s="114">
        <f>+M39/M$59</f>
        <v>8.1483333599562516E-2</v>
      </c>
      <c r="O39" s="168">
        <f>IFERROR(M39/L39-1," - ")</f>
        <v>0.3211773145943746</v>
      </c>
      <c r="P39" s="191">
        <f>+M39-L39</f>
        <v>14389.749299999967</v>
      </c>
    </row>
    <row r="40" spans="2:16" x14ac:dyDescent="0.25">
      <c r="B40" s="22"/>
      <c r="C40" s="182" t="s">
        <v>156</v>
      </c>
      <c r="D40" s="183"/>
      <c r="E40" s="184">
        <v>8852.3748000000051</v>
      </c>
      <c r="F40" s="185">
        <v>8427.9761999999992</v>
      </c>
      <c r="G40" s="186">
        <f t="shared" ref="G40:G59" si="3">+F40/F$59</f>
        <v>0.240844724185029</v>
      </c>
      <c r="H40" s="187">
        <f t="shared" ref="H40:H59" si="4">IFERROR(F40/E40-1," - ")</f>
        <v>-4.7941779419462205E-2</v>
      </c>
      <c r="I40" s="191">
        <f>+F40-E40</f>
        <v>-424.3986000000059</v>
      </c>
      <c r="J40" s="182" t="s">
        <v>105</v>
      </c>
      <c r="K40" s="183"/>
      <c r="L40" s="184">
        <v>44058.043399999959</v>
      </c>
      <c r="M40" s="185">
        <v>59192.878799999926</v>
      </c>
      <c r="N40" s="186">
        <f t="shared" ref="N40:N59" si="5">+M40/M$59</f>
        <v>8.1483331534702691E-2</v>
      </c>
      <c r="O40" s="187">
        <f t="shared" ref="O40:O59" si="6">IFERROR(M40/L40-1," - ")</f>
        <v>0.34352037067537999</v>
      </c>
      <c r="P40" s="191">
        <f>+M40-L40</f>
        <v>15134.835399999967</v>
      </c>
    </row>
    <row r="41" spans="2:16" x14ac:dyDescent="0.25">
      <c r="B41" s="22"/>
      <c r="C41" s="182" t="s">
        <v>108</v>
      </c>
      <c r="D41" s="183"/>
      <c r="E41" s="184">
        <v>9030.7283000000007</v>
      </c>
      <c r="F41" s="185">
        <v>2879.9515999999999</v>
      </c>
      <c r="G41" s="186">
        <f t="shared" si="3"/>
        <v>8.2299846642689023E-2</v>
      </c>
      <c r="H41" s="187">
        <f t="shared" si="4"/>
        <v>-0.68109420366461482</v>
      </c>
      <c r="I41" s="191">
        <f t="shared" ref="I41:I59" si="7">+F41-E41</f>
        <v>-6150.7767000000003</v>
      </c>
      <c r="J41" s="182" t="s">
        <v>149</v>
      </c>
      <c r="K41" s="183"/>
      <c r="L41" s="184">
        <v>745.08759999999995</v>
      </c>
      <c r="M41" s="185"/>
      <c r="N41" s="186">
        <f t="shared" si="5"/>
        <v>0</v>
      </c>
      <c r="O41" s="187">
        <f t="shared" si="6"/>
        <v>-1</v>
      </c>
      <c r="P41" s="191">
        <f t="shared" ref="P41:P59" si="8">+M41-L41</f>
        <v>-745.08759999999995</v>
      </c>
    </row>
    <row r="42" spans="2:16" x14ac:dyDescent="0.25">
      <c r="B42" s="22"/>
      <c r="C42" s="182" t="s">
        <v>91</v>
      </c>
      <c r="D42" s="183"/>
      <c r="E42" s="184">
        <v>265.98469999999998</v>
      </c>
      <c r="F42" s="185">
        <v>1319.3081000000002</v>
      </c>
      <c r="G42" s="186">
        <f t="shared" si="3"/>
        <v>3.7701624674684624E-2</v>
      </c>
      <c r="H42" s="187">
        <f t="shared" si="4"/>
        <v>3.9600901856384985</v>
      </c>
      <c r="I42" s="191">
        <f t="shared" si="7"/>
        <v>1053.3234000000002</v>
      </c>
      <c r="J42" s="111" t="s">
        <v>15</v>
      </c>
      <c r="K42" s="169"/>
      <c r="L42" s="170">
        <v>770159.98089999997</v>
      </c>
      <c r="M42" s="171">
        <v>667248.68370000005</v>
      </c>
      <c r="N42" s="172">
        <f t="shared" si="5"/>
        <v>0.91851666640043772</v>
      </c>
      <c r="O42" s="173">
        <f t="shared" si="6"/>
        <v>-0.13362327276436636</v>
      </c>
      <c r="P42" s="191">
        <f t="shared" si="8"/>
        <v>-102911.29719999991</v>
      </c>
    </row>
    <row r="43" spans="2:16" x14ac:dyDescent="0.25">
      <c r="B43" s="22"/>
      <c r="C43" s="182" t="s">
        <v>120</v>
      </c>
      <c r="D43" s="183"/>
      <c r="E43" s="184">
        <v>666.32390000000009</v>
      </c>
      <c r="F43" s="185">
        <v>953.51499999999999</v>
      </c>
      <c r="G43" s="186">
        <f t="shared" si="3"/>
        <v>2.7248422602485271E-2</v>
      </c>
      <c r="H43" s="187">
        <f t="shared" si="4"/>
        <v>0.43100825289322486</v>
      </c>
      <c r="I43" s="191">
        <f t="shared" si="7"/>
        <v>287.19109999999989</v>
      </c>
      <c r="J43" s="182" t="s">
        <v>81</v>
      </c>
      <c r="K43" s="183"/>
      <c r="L43" s="184">
        <v>583327.59529999993</v>
      </c>
      <c r="M43" s="185">
        <v>473930.65200000006</v>
      </c>
      <c r="N43" s="186">
        <f t="shared" si="5"/>
        <v>0.65240024179013001</v>
      </c>
      <c r="O43" s="187">
        <f t="shared" si="6"/>
        <v>-0.18753946184174275</v>
      </c>
      <c r="P43" s="191">
        <f t="shared" si="8"/>
        <v>-109396.94329999987</v>
      </c>
    </row>
    <row r="44" spans="2:16" x14ac:dyDescent="0.25">
      <c r="B44" s="22"/>
      <c r="C44" s="182" t="s">
        <v>157</v>
      </c>
      <c r="D44" s="183"/>
      <c r="E44" s="184">
        <v>253.72930000000011</v>
      </c>
      <c r="F44" s="185">
        <v>780.22010000000023</v>
      </c>
      <c r="G44" s="186">
        <f t="shared" si="3"/>
        <v>2.2296206150667085E-2</v>
      </c>
      <c r="H44" s="187">
        <f t="shared" si="4"/>
        <v>2.0750098628735425</v>
      </c>
      <c r="I44" s="191">
        <f t="shared" si="7"/>
        <v>526.49080000000015</v>
      </c>
      <c r="J44" s="182" t="s">
        <v>82</v>
      </c>
      <c r="K44" s="183"/>
      <c r="L44" s="184">
        <v>74560.291799999992</v>
      </c>
      <c r="M44" s="185">
        <v>89321.774699999994</v>
      </c>
      <c r="N44" s="186">
        <f t="shared" si="5"/>
        <v>0.12295796265864548</v>
      </c>
      <c r="O44" s="187">
        <f t="shared" si="6"/>
        <v>0.19798048724911244</v>
      </c>
      <c r="P44" s="191">
        <f t="shared" si="8"/>
        <v>14761.482900000003</v>
      </c>
    </row>
    <row r="45" spans="2:16" x14ac:dyDescent="0.25">
      <c r="B45" s="22"/>
      <c r="C45" s="182" t="s">
        <v>92</v>
      </c>
      <c r="D45" s="183"/>
      <c r="E45" s="184">
        <v>867.75139999999976</v>
      </c>
      <c r="F45" s="185">
        <v>683.66350000000011</v>
      </c>
      <c r="G45" s="186">
        <f t="shared" si="3"/>
        <v>1.9536925969590613E-2</v>
      </c>
      <c r="H45" s="187">
        <f t="shared" si="4"/>
        <v>-0.21214359319961884</v>
      </c>
      <c r="I45" s="191">
        <f t="shared" si="7"/>
        <v>-184.08789999999965</v>
      </c>
      <c r="J45" s="182" t="s">
        <v>84</v>
      </c>
      <c r="K45" s="183"/>
      <c r="L45" s="184">
        <v>61878.1224</v>
      </c>
      <c r="M45" s="185">
        <v>65071.650100000006</v>
      </c>
      <c r="N45" s="186">
        <f t="shared" si="5"/>
        <v>8.9575890649340684E-2</v>
      </c>
      <c r="O45" s="187">
        <f t="shared" si="6"/>
        <v>5.1609964493686711E-2</v>
      </c>
      <c r="P45" s="191">
        <f t="shared" si="8"/>
        <v>3193.527700000006</v>
      </c>
    </row>
    <row r="46" spans="2:16" x14ac:dyDescent="0.25">
      <c r="B46" s="22"/>
      <c r="C46" s="182" t="s">
        <v>158</v>
      </c>
      <c r="D46" s="183"/>
      <c r="E46" s="184">
        <v>414.8775</v>
      </c>
      <c r="F46" s="185">
        <v>581.60199999999998</v>
      </c>
      <c r="G46" s="186">
        <f t="shared" si="3"/>
        <v>1.6620333274726291E-2</v>
      </c>
      <c r="H46" s="187">
        <f t="shared" si="4"/>
        <v>0.40186440575832627</v>
      </c>
      <c r="I46" s="191">
        <f t="shared" si="7"/>
        <v>166.72449999999998</v>
      </c>
      <c r="J46" s="182" t="s">
        <v>85</v>
      </c>
      <c r="K46" s="183"/>
      <c r="L46" s="184">
        <v>20231.754900000004</v>
      </c>
      <c r="M46" s="185">
        <v>27500.936299999994</v>
      </c>
      <c r="N46" s="186">
        <f t="shared" si="5"/>
        <v>3.7857052325822045E-2</v>
      </c>
      <c r="O46" s="187">
        <f t="shared" si="6"/>
        <v>0.35929564370117939</v>
      </c>
      <c r="P46" s="191">
        <f t="shared" si="8"/>
        <v>7269.1813999999904</v>
      </c>
    </row>
    <row r="47" spans="2:16" x14ac:dyDescent="0.25">
      <c r="B47" s="22"/>
      <c r="C47" s="182" t="s">
        <v>94</v>
      </c>
      <c r="D47" s="183"/>
      <c r="E47" s="184">
        <v>349.54330000000004</v>
      </c>
      <c r="F47" s="185">
        <v>536.15100000000018</v>
      </c>
      <c r="G47" s="186">
        <f t="shared" si="3"/>
        <v>1.5321488415751285E-2</v>
      </c>
      <c r="H47" s="187">
        <f t="shared" si="4"/>
        <v>0.53386147009540763</v>
      </c>
      <c r="I47" s="191">
        <f t="shared" si="7"/>
        <v>186.60770000000014</v>
      </c>
      <c r="J47" s="182" t="s">
        <v>87</v>
      </c>
      <c r="K47" s="183"/>
      <c r="L47" s="184">
        <v>30156.275700000002</v>
      </c>
      <c r="M47" s="185">
        <v>11423.670599999999</v>
      </c>
      <c r="N47" s="186">
        <f t="shared" si="5"/>
        <v>1.5725518976499538E-2</v>
      </c>
      <c r="O47" s="187">
        <f t="shared" si="6"/>
        <v>-0.62118430294096294</v>
      </c>
      <c r="P47" s="191">
        <f t="shared" si="8"/>
        <v>-18732.605100000001</v>
      </c>
    </row>
    <row r="48" spans="2:16" x14ac:dyDescent="0.25">
      <c r="B48" s="22"/>
      <c r="C48" s="182" t="s">
        <v>159</v>
      </c>
      <c r="D48" s="183"/>
      <c r="E48" s="184">
        <v>745.10500000000013</v>
      </c>
      <c r="F48" s="185">
        <v>467.5449000000001</v>
      </c>
      <c r="G48" s="186">
        <f t="shared" si="3"/>
        <v>1.3360944527182813E-2</v>
      </c>
      <c r="H48" s="187">
        <f t="shared" si="4"/>
        <v>-0.37251139101200503</v>
      </c>
      <c r="I48" s="191">
        <f t="shared" si="7"/>
        <v>-277.56010000000003</v>
      </c>
      <c r="J48" s="182" t="s">
        <v>166</v>
      </c>
      <c r="K48" s="183"/>
      <c r="L48" s="184">
        <v>5.9408000000000003</v>
      </c>
      <c r="M48" s="185"/>
      <c r="N48" s="186">
        <f t="shared" si="5"/>
        <v>0</v>
      </c>
      <c r="O48" s="187">
        <f t="shared" si="6"/>
        <v>-1</v>
      </c>
      <c r="P48" s="191">
        <f t="shared" si="8"/>
        <v>-5.9408000000000003</v>
      </c>
    </row>
    <row r="49" spans="2:16" x14ac:dyDescent="0.25">
      <c r="B49" s="22"/>
      <c r="C49" s="182" t="s">
        <v>160</v>
      </c>
      <c r="D49" s="183"/>
      <c r="E49" s="184">
        <v>123.78879999999999</v>
      </c>
      <c r="F49" s="185">
        <v>440.97093000000012</v>
      </c>
      <c r="G49" s="186">
        <f t="shared" si="3"/>
        <v>1.2601545079050622E-2</v>
      </c>
      <c r="H49" s="187">
        <f t="shared" si="4"/>
        <v>2.5622845523989257</v>
      </c>
      <c r="I49" s="191">
        <f t="shared" si="7"/>
        <v>317.18213000000014</v>
      </c>
      <c r="J49" s="94"/>
      <c r="K49" s="108"/>
      <c r="L49" s="93"/>
      <c r="M49" s="113"/>
      <c r="N49" s="115">
        <f t="shared" si="5"/>
        <v>0</v>
      </c>
      <c r="O49" s="97" t="str">
        <f t="shared" si="6"/>
        <v xml:space="preserve"> - </v>
      </c>
      <c r="P49" s="191">
        <f t="shared" si="8"/>
        <v>0</v>
      </c>
    </row>
    <row r="50" spans="2:16" x14ac:dyDescent="0.25">
      <c r="B50" s="22"/>
      <c r="C50" s="182" t="s">
        <v>161</v>
      </c>
      <c r="D50" s="183"/>
      <c r="E50" s="184">
        <v>245.2363</v>
      </c>
      <c r="F50" s="185">
        <v>409.63420000000002</v>
      </c>
      <c r="G50" s="186">
        <f t="shared" si="3"/>
        <v>1.1706041115274509E-2</v>
      </c>
      <c r="H50" s="187">
        <f t="shared" si="4"/>
        <v>0.67036527626619713</v>
      </c>
      <c r="I50" s="191">
        <f t="shared" si="7"/>
        <v>164.39790000000002</v>
      </c>
      <c r="J50" s="94"/>
      <c r="K50" s="108"/>
      <c r="L50" s="93"/>
      <c r="M50" s="113"/>
      <c r="N50" s="115">
        <f t="shared" si="5"/>
        <v>0</v>
      </c>
      <c r="O50" s="97" t="str">
        <f t="shared" si="6"/>
        <v xml:space="preserve"> - </v>
      </c>
      <c r="P50" s="191">
        <f t="shared" si="8"/>
        <v>0</v>
      </c>
    </row>
    <row r="51" spans="2:16" x14ac:dyDescent="0.25">
      <c r="B51" s="22"/>
      <c r="C51" s="182" t="s">
        <v>162</v>
      </c>
      <c r="D51" s="183"/>
      <c r="E51" s="184">
        <v>1615.5514999999996</v>
      </c>
      <c r="F51" s="185">
        <v>325.50359999999995</v>
      </c>
      <c r="G51" s="186">
        <f t="shared" si="3"/>
        <v>9.3018564484358655E-3</v>
      </c>
      <c r="H51" s="187">
        <f t="shared" si="4"/>
        <v>-0.7985185863774692</v>
      </c>
      <c r="I51" s="191">
        <f t="shared" si="7"/>
        <v>-1290.0478999999996</v>
      </c>
      <c r="J51" s="94"/>
      <c r="K51" s="108"/>
      <c r="L51" s="93"/>
      <c r="M51" s="113"/>
      <c r="N51" s="115">
        <f t="shared" si="5"/>
        <v>0</v>
      </c>
      <c r="O51" s="97" t="str">
        <f t="shared" si="6"/>
        <v xml:space="preserve"> - </v>
      </c>
      <c r="P51" s="191">
        <f t="shared" si="8"/>
        <v>0</v>
      </c>
    </row>
    <row r="52" spans="2:16" x14ac:dyDescent="0.25">
      <c r="B52" s="22"/>
      <c r="C52" s="111" t="s">
        <v>4</v>
      </c>
      <c r="D52" s="169"/>
      <c r="E52" s="170">
        <v>1261.7349000000002</v>
      </c>
      <c r="F52" s="171">
        <v>1342.3845399999991</v>
      </c>
      <c r="G52" s="172">
        <f t="shared" si="3"/>
        <v>3.8361075851940214E-2</v>
      </c>
      <c r="H52" s="173">
        <f t="shared" si="4"/>
        <v>6.3919639537591388E-2</v>
      </c>
      <c r="I52" s="191">
        <f t="shared" si="7"/>
        <v>80.649639999998953</v>
      </c>
      <c r="J52" s="94"/>
      <c r="K52" s="108"/>
      <c r="L52" s="93"/>
      <c r="M52" s="113"/>
      <c r="N52" s="115">
        <f t="shared" si="5"/>
        <v>0</v>
      </c>
      <c r="O52" s="97" t="str">
        <f t="shared" si="6"/>
        <v xml:space="preserve"> - </v>
      </c>
      <c r="P52" s="191">
        <f t="shared" si="8"/>
        <v>0</v>
      </c>
    </row>
    <row r="53" spans="2:16" x14ac:dyDescent="0.25">
      <c r="B53" s="22"/>
      <c r="C53" s="182" t="s">
        <v>163</v>
      </c>
      <c r="D53" s="183"/>
      <c r="E53" s="184">
        <v>1226.5061000000003</v>
      </c>
      <c r="F53" s="185">
        <v>1340.4778999999992</v>
      </c>
      <c r="G53" s="186">
        <f t="shared" si="3"/>
        <v>3.8306590151693444E-2</v>
      </c>
      <c r="H53" s="187">
        <f t="shared" si="4"/>
        <v>9.292395692120814E-2</v>
      </c>
      <c r="I53" s="191">
        <f t="shared" si="7"/>
        <v>113.97179999999889</v>
      </c>
      <c r="J53" s="94"/>
      <c r="K53" s="108"/>
      <c r="L53" s="93"/>
      <c r="M53" s="113"/>
      <c r="N53" s="115">
        <f t="shared" si="5"/>
        <v>0</v>
      </c>
      <c r="O53" s="97" t="str">
        <f t="shared" si="6"/>
        <v xml:space="preserve"> - </v>
      </c>
      <c r="P53" s="191">
        <f t="shared" si="8"/>
        <v>0</v>
      </c>
    </row>
    <row r="54" spans="2:16" x14ac:dyDescent="0.25">
      <c r="B54" s="22"/>
      <c r="C54" s="111" t="s">
        <v>8</v>
      </c>
      <c r="D54" s="190"/>
      <c r="E54" s="170">
        <v>2416.3903999999998</v>
      </c>
      <c r="F54" s="171">
        <v>3261.0705100000009</v>
      </c>
      <c r="G54" s="172">
        <f t="shared" si="3"/>
        <v>9.3191011565609563E-2</v>
      </c>
      <c r="H54" s="173">
        <f t="shared" si="4"/>
        <v>0.34956276518893681</v>
      </c>
      <c r="I54" s="191">
        <f t="shared" si="7"/>
        <v>844.68011000000115</v>
      </c>
      <c r="J54" s="94"/>
      <c r="K54" s="160"/>
      <c r="L54" s="93"/>
      <c r="M54" s="113"/>
      <c r="N54" s="115">
        <f t="shared" si="5"/>
        <v>0</v>
      </c>
      <c r="O54" s="97" t="str">
        <f t="shared" si="6"/>
        <v xml:space="preserve"> - </v>
      </c>
      <c r="P54" s="191">
        <f t="shared" si="8"/>
        <v>0</v>
      </c>
    </row>
    <row r="55" spans="2:16" x14ac:dyDescent="0.25">
      <c r="B55" s="22"/>
      <c r="C55" s="182" t="s">
        <v>164</v>
      </c>
      <c r="D55" s="183"/>
      <c r="E55" s="184">
        <v>2235.4127999999996</v>
      </c>
      <c r="F55" s="185">
        <v>3107.5749000000001</v>
      </c>
      <c r="G55" s="186">
        <f t="shared" si="3"/>
        <v>8.8804595778856035E-2</v>
      </c>
      <c r="H55" s="187">
        <f t="shared" si="4"/>
        <v>0.39015706629218583</v>
      </c>
      <c r="I55" s="191">
        <f t="shared" si="7"/>
        <v>872.16210000000046</v>
      </c>
      <c r="J55" s="94"/>
      <c r="K55" s="108"/>
      <c r="L55" s="93"/>
      <c r="M55" s="113"/>
      <c r="N55" s="115">
        <f t="shared" si="5"/>
        <v>0</v>
      </c>
      <c r="O55" s="97" t="str">
        <f t="shared" si="6"/>
        <v xml:space="preserve"> - </v>
      </c>
      <c r="P55" s="191">
        <f t="shared" si="8"/>
        <v>0</v>
      </c>
    </row>
    <row r="56" spans="2:16" x14ac:dyDescent="0.25">
      <c r="B56" s="22"/>
      <c r="C56" s="111" t="s">
        <v>9</v>
      </c>
      <c r="D56" s="169"/>
      <c r="E56" s="170">
        <v>4166.8522000000003</v>
      </c>
      <c r="F56" s="171">
        <v>8272.5236999999997</v>
      </c>
      <c r="G56" s="172">
        <f t="shared" si="3"/>
        <v>0.23640238671303032</v>
      </c>
      <c r="H56" s="173">
        <f t="shared" si="4"/>
        <v>0.98531728579189815</v>
      </c>
      <c r="I56" s="191">
        <f t="shared" si="7"/>
        <v>4105.6714999999995</v>
      </c>
      <c r="J56" s="94"/>
      <c r="K56" s="108"/>
      <c r="L56" s="93"/>
      <c r="M56" s="113"/>
      <c r="N56" s="115">
        <f t="shared" si="5"/>
        <v>0</v>
      </c>
      <c r="O56" s="97" t="str">
        <f t="shared" si="6"/>
        <v xml:space="preserve"> - </v>
      </c>
      <c r="P56" s="191">
        <f t="shared" si="8"/>
        <v>0</v>
      </c>
    </row>
    <row r="57" spans="2:16" x14ac:dyDescent="0.25">
      <c r="B57" s="22"/>
      <c r="C57" s="182" t="s">
        <v>102</v>
      </c>
      <c r="D57" s="183"/>
      <c r="E57" s="184"/>
      <c r="F57" s="185">
        <v>8263.4639999999999</v>
      </c>
      <c r="G57" s="186">
        <f t="shared" si="3"/>
        <v>0.23614348933411994</v>
      </c>
      <c r="H57" s="187" t="str">
        <f t="shared" si="4"/>
        <v xml:space="preserve"> - </v>
      </c>
      <c r="I57" s="191">
        <f t="shared" si="7"/>
        <v>8263.4639999999999</v>
      </c>
      <c r="J57" s="94"/>
      <c r="K57" s="108"/>
      <c r="L57" s="93"/>
      <c r="M57" s="113"/>
      <c r="N57" s="115">
        <f t="shared" si="5"/>
        <v>0</v>
      </c>
      <c r="O57" s="97" t="str">
        <f t="shared" si="6"/>
        <v xml:space="preserve"> - </v>
      </c>
      <c r="P57" s="191">
        <f t="shared" si="8"/>
        <v>0</v>
      </c>
    </row>
    <row r="58" spans="2:16" x14ac:dyDescent="0.25">
      <c r="B58" s="22"/>
      <c r="C58" s="176" t="s">
        <v>165</v>
      </c>
      <c r="D58" s="177"/>
      <c r="E58" s="178">
        <v>4166.5709999999999</v>
      </c>
      <c r="F58" s="179"/>
      <c r="G58" s="180">
        <f t="shared" si="3"/>
        <v>0</v>
      </c>
      <c r="H58" s="181">
        <f t="shared" si="4"/>
        <v>-1</v>
      </c>
      <c r="I58" s="191">
        <f t="shared" si="7"/>
        <v>-4166.5709999999999</v>
      </c>
      <c r="J58" s="98"/>
      <c r="K58" s="109"/>
      <c r="L58" s="101"/>
      <c r="M58" s="116"/>
      <c r="N58" s="117">
        <f t="shared" si="5"/>
        <v>0</v>
      </c>
      <c r="O58" s="102" t="str">
        <f t="shared" si="6"/>
        <v xml:space="preserve"> - </v>
      </c>
      <c r="P58" s="191">
        <f t="shared" si="8"/>
        <v>0</v>
      </c>
    </row>
    <row r="59" spans="2:16" x14ac:dyDescent="0.25">
      <c r="B59" s="22"/>
      <c r="C59" s="105" t="s">
        <v>2</v>
      </c>
      <c r="D59" s="106"/>
      <c r="E59" s="92">
        <v>37771.561079999978</v>
      </c>
      <c r="F59" s="92">
        <v>34993.401779999986</v>
      </c>
      <c r="G59" s="79">
        <f t="shared" si="3"/>
        <v>1</v>
      </c>
      <c r="H59" s="107">
        <f t="shared" si="4"/>
        <v>-7.355161451007719E-2</v>
      </c>
      <c r="I59" s="191">
        <f t="shared" si="7"/>
        <v>-2778.1592999999921</v>
      </c>
      <c r="J59" s="105" t="s">
        <v>13</v>
      </c>
      <c r="K59" s="106"/>
      <c r="L59" s="92">
        <v>814963.1118999999</v>
      </c>
      <c r="M59" s="92">
        <v>726441.56399999978</v>
      </c>
      <c r="N59" s="79">
        <f t="shared" si="5"/>
        <v>1</v>
      </c>
      <c r="O59" s="107">
        <f t="shared" si="6"/>
        <v>-0.10862031251159521</v>
      </c>
      <c r="P59" s="191">
        <f t="shared" si="8"/>
        <v>-88521.547900000121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US$ 6.9 millones, seguido de Alemania por US$ 6.1 millones y Países Bajos por US$ 4.8 millones, como los principales. En tanto los principales destinos para las exportaciones Tradicionales son: China con exportaciones por US$ 211.7 millones, seguido deCorea del Sur por US$ 148.4 millones y Malasia por US$ 60.8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59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23" t="s">
        <v>35</v>
      </c>
      <c r="D72" s="124"/>
      <c r="E72" s="127">
        <v>8.179489199999999</v>
      </c>
      <c r="F72" s="125">
        <v>6.8561943000000021</v>
      </c>
      <c r="G72" s="128">
        <f t="shared" ref="G72:G88" si="9">+F72/F$90</f>
        <v>0.19593045180464669</v>
      </c>
      <c r="H72" s="129">
        <f>IFERROR(F72/E72-1," - ")</f>
        <v>-0.16178209514598996</v>
      </c>
      <c r="I72" s="3"/>
      <c r="J72" s="196" t="s">
        <v>37</v>
      </c>
      <c r="K72" s="124"/>
      <c r="L72" s="127">
        <v>378.97307760000007</v>
      </c>
      <c r="M72" s="194">
        <v>211.71195669999994</v>
      </c>
      <c r="N72" s="128">
        <f>+M72/M$90</f>
        <v>0.2914368341863493</v>
      </c>
      <c r="O72" s="129">
        <f>IFERROR(M72/L72-1," - ")</f>
        <v>-0.44135357044159618</v>
      </c>
      <c r="P72" s="25"/>
    </row>
    <row r="73" spans="2:16" x14ac:dyDescent="0.25">
      <c r="B73" s="22"/>
      <c r="C73" s="94" t="s">
        <v>38</v>
      </c>
      <c r="D73" s="95"/>
      <c r="E73" s="113">
        <v>4.7556916300000012</v>
      </c>
      <c r="F73" s="93">
        <v>6.0683698999999995</v>
      </c>
      <c r="G73" s="118">
        <f t="shared" si="9"/>
        <v>0.17341668047895292</v>
      </c>
      <c r="H73" s="115">
        <f t="shared" ref="H73:H90" si="10">IFERROR(F73/E73-1," - ")</f>
        <v>0.27602257928569651</v>
      </c>
      <c r="I73" s="3"/>
      <c r="J73" s="198" t="s">
        <v>199</v>
      </c>
      <c r="K73" s="95"/>
      <c r="L73" s="113">
        <v>98.077143399999997</v>
      </c>
      <c r="M73" s="195">
        <v>148.36340339999998</v>
      </c>
      <c r="N73" s="118">
        <f>+M73/M$90</f>
        <v>0.20423296477901881</v>
      </c>
      <c r="O73" s="115">
        <f t="shared" ref="O73:O90" si="11">IFERROR(M73/L73-1," - ")</f>
        <v>0.51272149918673082</v>
      </c>
      <c r="P73" s="25"/>
    </row>
    <row r="74" spans="2:16" x14ac:dyDescent="0.25">
      <c r="B74" s="22"/>
      <c r="C74" s="94" t="s">
        <v>33</v>
      </c>
      <c r="D74" s="95"/>
      <c r="E74" s="113">
        <v>9.3984362999999966</v>
      </c>
      <c r="F74" s="93">
        <v>4.8480554000000016</v>
      </c>
      <c r="G74" s="118">
        <f t="shared" si="9"/>
        <v>0.13854357728688599</v>
      </c>
      <c r="H74" s="115">
        <f t="shared" si="10"/>
        <v>-0.48416361560060761</v>
      </c>
      <c r="I74" s="3"/>
      <c r="J74" s="174" t="s">
        <v>218</v>
      </c>
      <c r="K74" s="95"/>
      <c r="L74" s="113">
        <v>4.5134793000000002</v>
      </c>
      <c r="M74" s="175">
        <v>60.781618000000002</v>
      </c>
      <c r="N74" s="118">
        <f t="shared" ref="N74:N88" si="12">+M74/M$90</f>
        <v>8.3670297146916067E-2</v>
      </c>
      <c r="O74" s="115">
        <f t="shared" si="11"/>
        <v>12.466688104673484</v>
      </c>
      <c r="P74" s="25"/>
    </row>
    <row r="75" spans="2:16" x14ac:dyDescent="0.25">
      <c r="B75" s="22"/>
      <c r="C75" s="94" t="s">
        <v>196</v>
      </c>
      <c r="D75" s="95"/>
      <c r="E75" s="113">
        <v>2.8912999999999999E-3</v>
      </c>
      <c r="F75" s="93">
        <v>3.2523511000000003</v>
      </c>
      <c r="G75" s="118">
        <f t="shared" si="9"/>
        <v>9.2942905724001948E-2</v>
      </c>
      <c r="H75" s="115">
        <f t="shared" si="10"/>
        <v>1123.8750043233149</v>
      </c>
      <c r="I75" s="3"/>
      <c r="J75" s="94" t="s">
        <v>43</v>
      </c>
      <c r="K75" s="95"/>
      <c r="L75" s="113">
        <v>34.527656400000005</v>
      </c>
      <c r="M75" s="93">
        <v>42.479925100000003</v>
      </c>
      <c r="N75" s="118">
        <f t="shared" si="12"/>
        <v>5.847669201395294E-2</v>
      </c>
      <c r="O75" s="115">
        <f t="shared" si="11"/>
        <v>0.23031591278231089</v>
      </c>
      <c r="P75" s="25"/>
    </row>
    <row r="76" spans="2:16" x14ac:dyDescent="0.25">
      <c r="B76" s="22"/>
      <c r="C76" s="200" t="s">
        <v>37</v>
      </c>
      <c r="D76" s="95"/>
      <c r="E76" s="113">
        <v>2.3487695999999998</v>
      </c>
      <c r="F76" s="201">
        <v>3.1822288999999997</v>
      </c>
      <c r="G76" s="118">
        <f t="shared" si="9"/>
        <v>9.0939013516989103E-2</v>
      </c>
      <c r="H76" s="115">
        <f t="shared" si="10"/>
        <v>0.35484932195988916</v>
      </c>
      <c r="I76" s="3"/>
      <c r="J76" s="94" t="s">
        <v>38</v>
      </c>
      <c r="K76" s="95"/>
      <c r="L76" s="113">
        <v>41.162702999999951</v>
      </c>
      <c r="M76" s="93">
        <v>33.893133599999985</v>
      </c>
      <c r="N76" s="118">
        <f t="shared" si="12"/>
        <v>4.6656351917978289E-2</v>
      </c>
      <c r="O76" s="115">
        <f t="shared" si="11"/>
        <v>-0.17660573456509832</v>
      </c>
      <c r="P76" s="25"/>
    </row>
    <row r="77" spans="2:16" x14ac:dyDescent="0.25">
      <c r="B77" s="22"/>
      <c r="C77" s="94" t="s">
        <v>39</v>
      </c>
      <c r="D77" s="95"/>
      <c r="E77" s="113">
        <v>1.6982752000000001</v>
      </c>
      <c r="F77" s="93">
        <v>2.0622220000000011</v>
      </c>
      <c r="G77" s="118">
        <f t="shared" si="9"/>
        <v>5.893241505443949E-2</v>
      </c>
      <c r="H77" s="115">
        <f t="shared" si="10"/>
        <v>0.21430378303822661</v>
      </c>
      <c r="I77" s="3"/>
      <c r="J77" s="94" t="s">
        <v>193</v>
      </c>
      <c r="K77" s="95"/>
      <c r="L77" s="113">
        <v>9.1714055000000005</v>
      </c>
      <c r="M77" s="93">
        <v>28.446614399999998</v>
      </c>
      <c r="N77" s="118">
        <f t="shared" si="12"/>
        <v>3.9158823966675929E-2</v>
      </c>
      <c r="O77" s="115">
        <f t="shared" si="11"/>
        <v>2.1016635781723965</v>
      </c>
      <c r="P77" s="25"/>
    </row>
    <row r="78" spans="2:16" x14ac:dyDescent="0.25">
      <c r="B78" s="22"/>
      <c r="C78" s="198" t="s">
        <v>199</v>
      </c>
      <c r="D78" s="95"/>
      <c r="E78" s="113">
        <v>0.39201510000000001</v>
      </c>
      <c r="F78" s="195">
        <v>1.239412</v>
      </c>
      <c r="G78" s="118">
        <f t="shared" si="9"/>
        <v>3.5418855199611347E-2</v>
      </c>
      <c r="H78" s="115">
        <f t="shared" si="10"/>
        <v>2.1616435183236562</v>
      </c>
      <c r="I78" s="3"/>
      <c r="J78" s="94" t="s">
        <v>204</v>
      </c>
      <c r="K78" s="95"/>
      <c r="L78" s="113">
        <v>0.28826750000000001</v>
      </c>
      <c r="M78" s="93">
        <v>24.850354600000003</v>
      </c>
      <c r="N78" s="118">
        <f t="shared" si="12"/>
        <v>3.420831201940417E-2</v>
      </c>
      <c r="O78" s="115">
        <f t="shared" si="11"/>
        <v>85.20588377115007</v>
      </c>
      <c r="P78" s="25"/>
    </row>
    <row r="79" spans="2:16" x14ac:dyDescent="0.25">
      <c r="B79" s="22"/>
      <c r="C79" s="94" t="s">
        <v>184</v>
      </c>
      <c r="D79" s="95"/>
      <c r="E79" s="113">
        <v>5.6420000000000003E-3</v>
      </c>
      <c r="F79" s="93">
        <v>1.1063378000000001</v>
      </c>
      <c r="G79" s="118">
        <f t="shared" si="9"/>
        <v>3.1615974623496128E-2</v>
      </c>
      <c r="H79" s="115">
        <f t="shared" si="10"/>
        <v>195.08964906061681</v>
      </c>
      <c r="I79" s="3"/>
      <c r="J79" s="94" t="s">
        <v>205</v>
      </c>
      <c r="K79" s="95"/>
      <c r="L79" s="113"/>
      <c r="M79" s="93">
        <v>23.922773999999997</v>
      </c>
      <c r="N79" s="118">
        <f t="shared" si="12"/>
        <v>3.2931430176118666E-2</v>
      </c>
      <c r="O79" s="115" t="str">
        <f t="shared" si="11"/>
        <v xml:space="preserve"> - </v>
      </c>
      <c r="P79" s="25"/>
    </row>
    <row r="80" spans="2:16" x14ac:dyDescent="0.25">
      <c r="B80" s="22"/>
      <c r="C80" s="94" t="s">
        <v>182</v>
      </c>
      <c r="D80" s="95"/>
      <c r="E80" s="113">
        <v>0.81894499999999981</v>
      </c>
      <c r="F80" s="93">
        <v>1.0670618000000005</v>
      </c>
      <c r="G80" s="118">
        <f t="shared" si="9"/>
        <v>3.049357871574316E-2</v>
      </c>
      <c r="H80" s="115">
        <f t="shared" si="10"/>
        <v>0.30297126180634937</v>
      </c>
      <c r="I80" s="3"/>
      <c r="J80" s="94" t="s">
        <v>198</v>
      </c>
      <c r="K80" s="95"/>
      <c r="L80" s="113">
        <v>29.782755000000002</v>
      </c>
      <c r="M80" s="93">
        <v>21.188721999999999</v>
      </c>
      <c r="N80" s="118">
        <f t="shared" si="12"/>
        <v>2.916780968060767E-2</v>
      </c>
      <c r="O80" s="115">
        <f t="shared" si="11"/>
        <v>-0.28855735475109678</v>
      </c>
      <c r="P80" s="25"/>
    </row>
    <row r="81" spans="2:16" x14ac:dyDescent="0.25">
      <c r="B81" s="22"/>
      <c r="C81" s="94" t="s">
        <v>190</v>
      </c>
      <c r="D81" s="95"/>
      <c r="E81" s="113">
        <v>2.3726556999999988</v>
      </c>
      <c r="F81" s="93">
        <v>0.96436319999999986</v>
      </c>
      <c r="G81" s="118">
        <f t="shared" si="9"/>
        <v>2.7558746034921266E-2</v>
      </c>
      <c r="H81" s="115">
        <f t="shared" si="10"/>
        <v>-0.59355114187026792</v>
      </c>
      <c r="I81" s="3"/>
      <c r="J81" s="94" t="s">
        <v>214</v>
      </c>
      <c r="K81" s="95"/>
      <c r="L81" s="113"/>
      <c r="M81" s="93">
        <v>16.766589799999998</v>
      </c>
      <c r="N81" s="118">
        <f t="shared" si="12"/>
        <v>2.3080424589987911E-2</v>
      </c>
      <c r="O81" s="115" t="str">
        <f t="shared" si="11"/>
        <v xml:space="preserve"> - </v>
      </c>
      <c r="P81" s="25"/>
    </row>
    <row r="82" spans="2:16" x14ac:dyDescent="0.25">
      <c r="B82" s="22"/>
      <c r="C82" s="94" t="s">
        <v>193</v>
      </c>
      <c r="D82" s="95"/>
      <c r="E82" s="113">
        <v>2.4132547999999998</v>
      </c>
      <c r="F82" s="93">
        <v>0.83716760000000001</v>
      </c>
      <c r="G82" s="118">
        <f t="shared" si="9"/>
        <v>2.3923859057525788E-2</v>
      </c>
      <c r="H82" s="115">
        <f t="shared" si="10"/>
        <v>-0.65309605931375336</v>
      </c>
      <c r="I82" s="3"/>
      <c r="J82" s="94" t="s">
        <v>35</v>
      </c>
      <c r="K82" s="95"/>
      <c r="L82" s="113">
        <v>10.229162400000002</v>
      </c>
      <c r="M82" s="93">
        <v>16.548055200000007</v>
      </c>
      <c r="N82" s="118">
        <f t="shared" si="12"/>
        <v>2.2779595893409256E-2</v>
      </c>
      <c r="O82" s="115">
        <f t="shared" si="11"/>
        <v>0.61773315867973744</v>
      </c>
      <c r="P82" s="25"/>
    </row>
    <row r="83" spans="2:16" x14ac:dyDescent="0.25">
      <c r="B83" s="22"/>
      <c r="C83" s="94" t="s">
        <v>34</v>
      </c>
      <c r="D83" s="95"/>
      <c r="E83" s="113">
        <v>1.5137753</v>
      </c>
      <c r="F83" s="93">
        <v>0.66458280000000003</v>
      </c>
      <c r="G83" s="118">
        <f t="shared" si="9"/>
        <v>1.8991878375675134E-2</v>
      </c>
      <c r="H83" s="115">
        <f t="shared" si="10"/>
        <v>-0.56097658615515789</v>
      </c>
      <c r="I83" s="3"/>
      <c r="J83" s="94" t="s">
        <v>34</v>
      </c>
      <c r="K83" s="95"/>
      <c r="L83" s="113">
        <v>37.602510500000001</v>
      </c>
      <c r="M83" s="93">
        <v>16.191136999999998</v>
      </c>
      <c r="N83" s="118">
        <f t="shared" si="12"/>
        <v>2.2288272153867753E-2</v>
      </c>
      <c r="O83" s="115">
        <f t="shared" si="11"/>
        <v>-0.56941340392684692</v>
      </c>
      <c r="P83" s="25"/>
    </row>
    <row r="84" spans="2:16" x14ac:dyDescent="0.25">
      <c r="B84" s="22"/>
      <c r="C84" s="94" t="s">
        <v>204</v>
      </c>
      <c r="D84" s="95"/>
      <c r="E84" s="113">
        <v>0.65887450000000003</v>
      </c>
      <c r="F84" s="93">
        <v>0.57700079999999998</v>
      </c>
      <c r="G84" s="118">
        <f t="shared" si="9"/>
        <v>1.648903494984711E-2</v>
      </c>
      <c r="H84" s="115">
        <f t="shared" si="10"/>
        <v>-0.12426296661959146</v>
      </c>
      <c r="I84" s="3"/>
      <c r="J84" s="94" t="s">
        <v>211</v>
      </c>
      <c r="K84" s="95"/>
      <c r="L84" s="113">
        <v>8.4813101</v>
      </c>
      <c r="M84" s="93">
        <v>12.452407800000001</v>
      </c>
      <c r="N84" s="118">
        <f t="shared" si="12"/>
        <v>1.7141640764162868E-2</v>
      </c>
      <c r="O84" s="115">
        <f t="shared" si="11"/>
        <v>0.46821748682435294</v>
      </c>
      <c r="P84" s="25"/>
    </row>
    <row r="85" spans="2:16" x14ac:dyDescent="0.25">
      <c r="B85" s="22"/>
      <c r="C85" s="94" t="s">
        <v>44</v>
      </c>
      <c r="D85" s="95"/>
      <c r="E85" s="113">
        <v>0.53908899999999993</v>
      </c>
      <c r="F85" s="93">
        <v>0.26851199999999997</v>
      </c>
      <c r="G85" s="118">
        <f t="shared" si="9"/>
        <v>7.6733060897893855E-3</v>
      </c>
      <c r="H85" s="115">
        <f t="shared" si="10"/>
        <v>-0.5019152681653678</v>
      </c>
      <c r="I85" s="3"/>
      <c r="J85" s="94" t="s">
        <v>222</v>
      </c>
      <c r="K85" s="95"/>
      <c r="L85" s="113">
        <v>8.711017</v>
      </c>
      <c r="M85" s="93">
        <v>11.313497</v>
      </c>
      <c r="N85" s="118">
        <f t="shared" si="12"/>
        <v>1.5573847602423868E-2</v>
      </c>
      <c r="O85" s="115">
        <f t="shared" si="11"/>
        <v>0.29875730927858357</v>
      </c>
      <c r="P85" s="25"/>
    </row>
    <row r="86" spans="2:16" x14ac:dyDescent="0.25">
      <c r="B86" s="22"/>
      <c r="C86" s="94" t="s">
        <v>198</v>
      </c>
      <c r="D86" s="95"/>
      <c r="E86" s="113">
        <v>0.1098406</v>
      </c>
      <c r="F86" s="93">
        <v>0.231464</v>
      </c>
      <c r="G86" s="118">
        <f t="shared" si="9"/>
        <v>6.6145800588689159E-3</v>
      </c>
      <c r="H86" s="115">
        <f t="shared" si="10"/>
        <v>1.1072718102413863</v>
      </c>
      <c r="I86" s="3"/>
      <c r="J86" s="94" t="s">
        <v>203</v>
      </c>
      <c r="K86" s="95"/>
      <c r="L86" s="113">
        <v>6.3682177000000006</v>
      </c>
      <c r="M86" s="93">
        <v>10.7955059</v>
      </c>
      <c r="N86" s="118">
        <f t="shared" si="12"/>
        <v>1.4860795355995386E-2</v>
      </c>
      <c r="O86" s="115">
        <f t="shared" si="11"/>
        <v>0.69521621410649947</v>
      </c>
      <c r="P86" s="25"/>
    </row>
    <row r="87" spans="2:16" x14ac:dyDescent="0.25">
      <c r="B87" s="22"/>
      <c r="C87" s="94" t="s">
        <v>211</v>
      </c>
      <c r="D87" s="103"/>
      <c r="E87" s="113">
        <v>0.1620346</v>
      </c>
      <c r="F87" s="93">
        <v>0.21969979999999997</v>
      </c>
      <c r="G87" s="118">
        <f t="shared" si="9"/>
        <v>6.2783928214214264E-3</v>
      </c>
      <c r="H87" s="115">
        <f t="shared" si="10"/>
        <v>0.35588201532265318</v>
      </c>
      <c r="I87" s="3"/>
      <c r="J87" s="94" t="s">
        <v>196</v>
      </c>
      <c r="K87" s="103"/>
      <c r="L87" s="113">
        <v>10.1595654</v>
      </c>
      <c r="M87" s="93">
        <v>7.6462396999999998</v>
      </c>
      <c r="N87" s="118">
        <f t="shared" si="12"/>
        <v>1.05256024569064E-2</v>
      </c>
      <c r="O87" s="115">
        <f t="shared" si="11"/>
        <v>-0.24738515881791556</v>
      </c>
      <c r="P87" s="25"/>
    </row>
    <row r="88" spans="2:16" x14ac:dyDescent="0.25">
      <c r="B88" s="22"/>
      <c r="C88" s="94" t="s">
        <v>221</v>
      </c>
      <c r="D88" s="95"/>
      <c r="E88" s="113">
        <v>0.20284837999999999</v>
      </c>
      <c r="F88" s="93">
        <v>0.19556600000000002</v>
      </c>
      <c r="G88" s="118">
        <f t="shared" si="9"/>
        <v>5.5887177435487096E-3</v>
      </c>
      <c r="H88" s="115">
        <f t="shared" si="10"/>
        <v>-3.5900607143128149E-2</v>
      </c>
      <c r="I88" s="3"/>
      <c r="J88" s="94" t="s">
        <v>33</v>
      </c>
      <c r="K88" s="95"/>
      <c r="L88" s="113">
        <v>3.5946718000000004</v>
      </c>
      <c r="M88" s="93">
        <v>7.2979488999999997</v>
      </c>
      <c r="N88" s="118">
        <f t="shared" si="12"/>
        <v>1.0046154958000776E-2</v>
      </c>
      <c r="O88" s="115">
        <f t="shared" si="11"/>
        <v>1.0302128555936592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2.199471790000004</v>
      </c>
      <c r="F89" s="101">
        <f>+F90-SUM(F72:F88)</f>
        <v>1.3524105999999918</v>
      </c>
      <c r="G89" s="119">
        <f>+F89/F$90</f>
        <v>3.8648032463635344E-2</v>
      </c>
      <c r="H89" s="117">
        <f t="shared" si="10"/>
        <v>-0.38512027926487324</v>
      </c>
      <c r="I89" s="3"/>
      <c r="J89" s="98" t="s">
        <v>201</v>
      </c>
      <c r="K89" s="99"/>
      <c r="L89" s="116">
        <v>9.1609939999999987</v>
      </c>
      <c r="M89" s="101">
        <v>6.4552379999999996</v>
      </c>
      <c r="N89" s="119">
        <f>+M89/M$90</f>
        <v>8.8861024004669321E-3</v>
      </c>
      <c r="O89" s="117">
        <f t="shared" si="11"/>
        <v>-0.29535615894956369</v>
      </c>
      <c r="P89" s="25"/>
    </row>
    <row r="90" spans="2:16" x14ac:dyDescent="0.25">
      <c r="B90" s="22"/>
      <c r="C90" s="105" t="s">
        <v>2</v>
      </c>
      <c r="D90" s="106"/>
      <c r="E90" s="92">
        <f>+H12</f>
        <v>37.771999999999998</v>
      </c>
      <c r="F90" s="92">
        <f>+I12</f>
        <v>34.993000000000002</v>
      </c>
      <c r="G90" s="79">
        <f>+F90/F$90</f>
        <v>1</v>
      </c>
      <c r="H90" s="107">
        <f t="shared" si="10"/>
        <v>-7.3573017049666345E-2</v>
      </c>
      <c r="I90" s="8"/>
      <c r="J90" s="105" t="s">
        <v>13</v>
      </c>
      <c r="K90" s="106"/>
      <c r="L90" s="92">
        <f>+H22</f>
        <v>814.96299999999997</v>
      </c>
      <c r="M90" s="92">
        <f>+I22</f>
        <v>726.44200000000001</v>
      </c>
      <c r="N90" s="79">
        <f>+M90/M$90</f>
        <v>1</v>
      </c>
      <c r="O90" s="107">
        <f t="shared" si="11"/>
        <v>-0.10861965512544736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Estados Unidos</v>
      </c>
      <c r="D101" s="120"/>
      <c r="E101" s="112">
        <f t="shared" ref="E101:F101" si="13">+E72</f>
        <v>8.179489199999999</v>
      </c>
      <c r="F101" s="104">
        <f t="shared" si="13"/>
        <v>6.8561943000000021</v>
      </c>
      <c r="G101" s="121">
        <f>+F101/F101</f>
        <v>1</v>
      </c>
      <c r="H101" s="114">
        <f>IFERROR(F101/E101-1," - ")</f>
        <v>-0.16178209514598996</v>
      </c>
      <c r="I101" s="8"/>
      <c r="J101" s="110" t="str">
        <f>+J72</f>
        <v>China</v>
      </c>
      <c r="K101" s="120"/>
      <c r="L101" s="112">
        <f t="shared" ref="L101:M101" si="14">+L72</f>
        <v>378.97307760000007</v>
      </c>
      <c r="M101" s="104">
        <f t="shared" si="14"/>
        <v>211.71195669999994</v>
      </c>
      <c r="N101" s="121">
        <f>+M101/M101</f>
        <v>1</v>
      </c>
      <c r="O101" s="114">
        <f>IFERROR(M101/L101-1," - ")</f>
        <v>-0.44135357044159618</v>
      </c>
      <c r="P101" s="25"/>
    </row>
    <row r="102" spans="2:16" x14ac:dyDescent="0.25">
      <c r="B102" s="22"/>
      <c r="C102" s="94" t="s">
        <v>156</v>
      </c>
      <c r="D102" s="95"/>
      <c r="E102" s="96">
        <v>5.2898008000000001</v>
      </c>
      <c r="F102" s="93">
        <v>4.2440579000000005</v>
      </c>
      <c r="G102" s="118">
        <f>+F102/F101</f>
        <v>0.61901073894594838</v>
      </c>
      <c r="H102" s="115">
        <f t="shared" ref="H102:H112" si="15">IFERROR(F102/E102-1," - ")</f>
        <v>-0.19769041208508265</v>
      </c>
      <c r="I102" s="8"/>
      <c r="J102" s="94" t="s">
        <v>81</v>
      </c>
      <c r="K102" s="95"/>
      <c r="L102" s="96">
        <v>321.24343960000004</v>
      </c>
      <c r="M102" s="93">
        <v>177.35071149999999</v>
      </c>
      <c r="N102" s="118">
        <f>+M102/M101</f>
        <v>0.83769813601651921</v>
      </c>
      <c r="O102" s="115">
        <f t="shared" ref="O102:O112" si="16">IFERROR(M102/L102-1," - ")</f>
        <v>-0.44792425420164139</v>
      </c>
      <c r="P102" s="25"/>
    </row>
    <row r="103" spans="2:16" x14ac:dyDescent="0.25">
      <c r="B103" s="22"/>
      <c r="C103" s="94" t="s">
        <v>159</v>
      </c>
      <c r="D103" s="95"/>
      <c r="E103" s="96">
        <v>0.74510500000000013</v>
      </c>
      <c r="F103" s="93">
        <v>0.46754489999999999</v>
      </c>
      <c r="G103" s="118">
        <f>+F103/F101</f>
        <v>6.8193064481851084E-2</v>
      </c>
      <c r="H103" s="115">
        <f t="shared" si="15"/>
        <v>-0.37251139101200514</v>
      </c>
      <c r="I103" s="8"/>
      <c r="J103" s="94" t="s">
        <v>82</v>
      </c>
      <c r="K103" s="95"/>
      <c r="L103" s="96">
        <v>27.848170700000001</v>
      </c>
      <c r="M103" s="93">
        <v>19.960895999999998</v>
      </c>
      <c r="N103" s="118">
        <f>+M103/M101</f>
        <v>9.4283272003786653E-2</v>
      </c>
      <c r="O103" s="115">
        <f t="shared" si="16"/>
        <v>-0.28322415805932999</v>
      </c>
      <c r="P103" s="25"/>
    </row>
    <row r="104" spans="2:16" x14ac:dyDescent="0.25">
      <c r="B104" s="22"/>
      <c r="C104" s="94" t="s">
        <v>228</v>
      </c>
      <c r="D104" s="95"/>
      <c r="E104" s="96">
        <v>9.8323399999999977E-2</v>
      </c>
      <c r="F104" s="93">
        <v>0.23813830000000002</v>
      </c>
      <c r="G104" s="118">
        <f>+F104/F101</f>
        <v>3.4733306785077543E-2</v>
      </c>
      <c r="H104" s="115">
        <f t="shared" si="15"/>
        <v>1.4219900857781576</v>
      </c>
      <c r="I104" s="8"/>
      <c r="J104" s="94" t="s">
        <v>87</v>
      </c>
      <c r="K104" s="95"/>
      <c r="L104" s="96">
        <v>27.264856899999998</v>
      </c>
      <c r="M104" s="93">
        <v>11.423670600000001</v>
      </c>
      <c r="N104" s="118">
        <f>+M104/M101</f>
        <v>5.3958551883716087E-2</v>
      </c>
      <c r="O104" s="115">
        <f t="shared" si="16"/>
        <v>-0.58101116606263936</v>
      </c>
      <c r="P104" s="25"/>
    </row>
    <row r="105" spans="2:16" x14ac:dyDescent="0.25">
      <c r="B105" s="22"/>
      <c r="C105" s="110" t="str">
        <f>+C73</f>
        <v>Alemania</v>
      </c>
      <c r="D105" s="120"/>
      <c r="E105" s="112">
        <f t="shared" ref="E105:F105" si="17">+E73</f>
        <v>4.7556916300000012</v>
      </c>
      <c r="F105" s="104">
        <f t="shared" si="17"/>
        <v>6.0683698999999995</v>
      </c>
      <c r="G105" s="121">
        <f>+F105/F105</f>
        <v>1</v>
      </c>
      <c r="H105" s="114">
        <f t="shared" si="15"/>
        <v>0.27602257928569651</v>
      </c>
      <c r="I105" s="8"/>
      <c r="J105" s="110" t="str">
        <f>+J73</f>
        <v>Corea del Sur</v>
      </c>
      <c r="K105" s="120"/>
      <c r="L105" s="112">
        <f t="shared" ref="L105:M105" si="18">+L73</f>
        <v>98.077143399999997</v>
      </c>
      <c r="M105" s="104">
        <f t="shared" si="18"/>
        <v>148.36340339999998</v>
      </c>
      <c r="N105" s="121">
        <f>+M105/M105</f>
        <v>1</v>
      </c>
      <c r="O105" s="114">
        <f t="shared" si="16"/>
        <v>0.51272149918673082</v>
      </c>
      <c r="P105" s="25"/>
    </row>
    <row r="106" spans="2:16" x14ac:dyDescent="0.25">
      <c r="B106" s="22"/>
      <c r="C106" s="90" t="s">
        <v>102</v>
      </c>
      <c r="D106" s="95"/>
      <c r="E106" s="96"/>
      <c r="F106" s="93">
        <v>5.3605429999999998</v>
      </c>
      <c r="G106" s="118">
        <f>+F106/F105</f>
        <v>0.88335798383022102</v>
      </c>
      <c r="H106" s="115" t="str">
        <f t="shared" si="15"/>
        <v xml:space="preserve"> - </v>
      </c>
      <c r="I106" s="8"/>
      <c r="J106" s="94" t="s">
        <v>81</v>
      </c>
      <c r="K106" s="95"/>
      <c r="L106" s="96">
        <v>77.239367799999968</v>
      </c>
      <c r="M106" s="93">
        <v>87.217169300000023</v>
      </c>
      <c r="N106" s="118">
        <f>+M106/M105</f>
        <v>0.58786174556036119</v>
      </c>
      <c r="O106" s="115">
        <f t="shared" si="16"/>
        <v>0.1291802585157884</v>
      </c>
      <c r="P106" s="25"/>
    </row>
    <row r="107" spans="2:16" x14ac:dyDescent="0.25">
      <c r="B107" s="22"/>
      <c r="C107" s="94" t="s">
        <v>108</v>
      </c>
      <c r="D107" s="95"/>
      <c r="E107" s="96">
        <v>9.8823800000000003E-2</v>
      </c>
      <c r="F107" s="93">
        <v>0.16352630000000004</v>
      </c>
      <c r="G107" s="118">
        <f>+F107/F105</f>
        <v>2.6947319081521391E-2</v>
      </c>
      <c r="H107" s="115">
        <f t="shared" si="15"/>
        <v>0.65472588586959857</v>
      </c>
      <c r="I107" s="8"/>
      <c r="J107" s="94" t="s">
        <v>84</v>
      </c>
      <c r="K107" s="95"/>
      <c r="L107" s="96">
        <v>14.0577468</v>
      </c>
      <c r="M107" s="93">
        <v>36.104465300000001</v>
      </c>
      <c r="N107" s="118">
        <f>+M107/M105</f>
        <v>0.24335155754454743</v>
      </c>
      <c r="O107" s="115">
        <f t="shared" si="16"/>
        <v>1.5682967415517828</v>
      </c>
      <c r="P107" s="25"/>
    </row>
    <row r="108" spans="2:16" x14ac:dyDescent="0.25">
      <c r="B108" s="22"/>
      <c r="C108" s="98" t="s">
        <v>156</v>
      </c>
      <c r="D108" s="99"/>
      <c r="E108" s="100">
        <v>0.1649544</v>
      </c>
      <c r="F108" s="101">
        <v>9.9527400000000002E-2</v>
      </c>
      <c r="G108" s="118">
        <f>+F108/F105</f>
        <v>1.6401010755787978E-2</v>
      </c>
      <c r="H108" s="115">
        <f t="shared" si="15"/>
        <v>-0.3966368887401609</v>
      </c>
      <c r="I108" s="8"/>
      <c r="J108" s="98" t="s">
        <v>82</v>
      </c>
      <c r="K108" s="99"/>
      <c r="L108" s="100">
        <v>6.5048329999999996</v>
      </c>
      <c r="M108" s="101">
        <v>24.9789657</v>
      </c>
      <c r="N108" s="118">
        <f>+M108/M105</f>
        <v>0.16836339102207468</v>
      </c>
      <c r="O108" s="115">
        <f t="shared" si="16"/>
        <v>2.8400625657876231</v>
      </c>
      <c r="P108" s="25"/>
    </row>
    <row r="109" spans="2:16" x14ac:dyDescent="0.25">
      <c r="B109" s="22"/>
      <c r="C109" s="111" t="str">
        <f>+C74</f>
        <v>Países Bajos</v>
      </c>
      <c r="D109" s="130"/>
      <c r="E109" s="112">
        <f t="shared" ref="E109:F109" si="19">+E74</f>
        <v>9.3984362999999966</v>
      </c>
      <c r="F109" s="104">
        <f t="shared" si="19"/>
        <v>4.8480554000000016</v>
      </c>
      <c r="G109" s="114">
        <f>+F109/F109</f>
        <v>1</v>
      </c>
      <c r="H109" s="114">
        <f t="shared" si="15"/>
        <v>-0.48416361560060761</v>
      </c>
      <c r="I109" s="8"/>
      <c r="J109" s="110" t="str">
        <f>+J74</f>
        <v>Malasia</v>
      </c>
      <c r="K109" s="131"/>
      <c r="L109" s="112">
        <f t="shared" ref="L109:M109" si="20">+L74</f>
        <v>4.5134793000000002</v>
      </c>
      <c r="M109" s="104">
        <f t="shared" si="20"/>
        <v>60.781618000000002</v>
      </c>
      <c r="N109" s="114">
        <f>+M109/M109</f>
        <v>1</v>
      </c>
      <c r="O109" s="114">
        <f t="shared" si="16"/>
        <v>12.466688104673484</v>
      </c>
      <c r="P109" s="25"/>
    </row>
    <row r="110" spans="2:16" x14ac:dyDescent="0.25">
      <c r="B110" s="22"/>
      <c r="C110" s="94" t="s">
        <v>156</v>
      </c>
      <c r="D110" s="95"/>
      <c r="E110" s="96">
        <v>2.9953551999999988</v>
      </c>
      <c r="F110" s="93">
        <v>3.1976040000000001</v>
      </c>
      <c r="G110" s="115">
        <f>+F110/F109</f>
        <v>0.65956424507855238</v>
      </c>
      <c r="H110" s="115">
        <f t="shared" si="15"/>
        <v>6.7520806881267825E-2</v>
      </c>
      <c r="I110" s="8"/>
      <c r="J110" s="94" t="s">
        <v>81</v>
      </c>
      <c r="K110" s="95"/>
      <c r="L110" s="96">
        <v>4.5134793000000002</v>
      </c>
      <c r="M110" s="93">
        <v>60.781618000000002</v>
      </c>
      <c r="N110" s="115">
        <f>+M110/M109</f>
        <v>1</v>
      </c>
      <c r="O110" s="115">
        <f t="shared" si="16"/>
        <v>12.466688104673484</v>
      </c>
      <c r="P110" s="25"/>
    </row>
    <row r="111" spans="2:16" x14ac:dyDescent="0.25">
      <c r="B111" s="22"/>
      <c r="C111" s="94" t="s">
        <v>157</v>
      </c>
      <c r="D111" s="95"/>
      <c r="E111" s="96">
        <v>0.14288760000000003</v>
      </c>
      <c r="F111" s="93">
        <v>0.53801260000000029</v>
      </c>
      <c r="G111" s="115">
        <f>+F111/F109</f>
        <v>0.11097492821554805</v>
      </c>
      <c r="H111" s="115">
        <f t="shared" si="15"/>
        <v>2.7652854411439494</v>
      </c>
      <c r="I111" s="8"/>
      <c r="J111" s="94"/>
      <c r="K111" s="95"/>
      <c r="L111" s="96"/>
      <c r="M111" s="93"/>
      <c r="N111" s="115">
        <f>+M111/M109</f>
        <v>0</v>
      </c>
      <c r="O111" s="115" t="str">
        <f t="shared" si="16"/>
        <v xml:space="preserve"> - </v>
      </c>
      <c r="P111" s="25"/>
    </row>
    <row r="112" spans="2:16" x14ac:dyDescent="0.25">
      <c r="B112" s="22"/>
      <c r="C112" s="98" t="s">
        <v>158</v>
      </c>
      <c r="D112" s="99"/>
      <c r="E112" s="100">
        <v>0.19101800000000002</v>
      </c>
      <c r="F112" s="101">
        <v>0.38850399999999996</v>
      </c>
      <c r="G112" s="117">
        <f>+F112/F109</f>
        <v>8.0136047950277095E-2</v>
      </c>
      <c r="H112" s="117">
        <f t="shared" si="15"/>
        <v>1.0338606832863912</v>
      </c>
      <c r="I112" s="8"/>
      <c r="J112" s="98"/>
      <c r="K112" s="99"/>
      <c r="L112" s="100"/>
      <c r="M112" s="101"/>
      <c r="N112" s="117">
        <f>+M112/M109</f>
        <v>0</v>
      </c>
      <c r="O112" s="117" t="str">
        <f t="shared" si="16"/>
        <v xml:space="preserve"> - 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3:O35"/>
    <mergeCell ref="B1:P1"/>
    <mergeCell ref="C7:O8"/>
    <mergeCell ref="F9:L9"/>
    <mergeCell ref="F10:L10"/>
    <mergeCell ref="F11:G11"/>
    <mergeCell ref="C71:D71"/>
    <mergeCell ref="J71:K71"/>
    <mergeCell ref="C36:H36"/>
    <mergeCell ref="J36:O36"/>
    <mergeCell ref="C37:H37"/>
    <mergeCell ref="J37:O37"/>
    <mergeCell ref="C38:D38"/>
    <mergeCell ref="J38:K38"/>
    <mergeCell ref="C66:O68"/>
    <mergeCell ref="C69:H69"/>
    <mergeCell ref="J69:O69"/>
    <mergeCell ref="C70:H70"/>
    <mergeCell ref="J70:O70"/>
    <mergeCell ref="C98:H98"/>
    <mergeCell ref="J98:O98"/>
    <mergeCell ref="C99:H99"/>
    <mergeCell ref="J99:O99"/>
    <mergeCell ref="C100:D100"/>
    <mergeCell ref="J100:K10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X114"/>
  <sheetViews>
    <sheetView topLeftCell="B1" workbookViewId="0">
      <selection activeCell="B11" sqref="B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240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US$ 304.7 millones, disminuyendo en -67.3% respecto al 2015. De otro lado el 79.2% de estas exportaciones fueron de tipo Tradicional en tanto las exportaciones No Tradicional representaron el 20.8%.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40" t="s">
        <v>11</v>
      </c>
      <c r="G11" s="241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47.256</v>
      </c>
      <c r="I12" s="85">
        <v>63.335999999999999</v>
      </c>
      <c r="J12" s="73">
        <f t="shared" ref="J12:J27" si="0">IFERROR(I12/I$27, " - ")</f>
        <v>0.20787302337488431</v>
      </c>
      <c r="K12" s="73">
        <f>IFERROR(I12/H12-1," - ")</f>
        <v>0.34027425088877594</v>
      </c>
      <c r="L12" s="75">
        <f>IFERROR(I12-H12, " - ")</f>
        <v>16.079999999999998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1.3440000000000001</v>
      </c>
      <c r="I13" s="62">
        <v>0.28799999999999998</v>
      </c>
      <c r="J13" s="73">
        <f t="shared" si="0"/>
        <v>9.4523542269746557E-4</v>
      </c>
      <c r="K13" s="66">
        <f t="shared" ref="K13:K27" si="1">IFERROR(I13/H13-1," - ")</f>
        <v>-0.78571428571428581</v>
      </c>
      <c r="L13" s="68">
        <f t="shared" ref="L13:L27" si="2">IFERROR(I13-H13, " - ")</f>
        <v>-1.056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0</v>
      </c>
      <c r="I14" s="62">
        <v>0</v>
      </c>
      <c r="J14" s="78">
        <f t="shared" si="0"/>
        <v>0</v>
      </c>
      <c r="K14" s="65" t="str">
        <f t="shared" si="1"/>
        <v xml:space="preserve"> - </v>
      </c>
      <c r="L14" s="69">
        <f t="shared" si="2"/>
        <v>0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0.05</v>
      </c>
      <c r="I15" s="62">
        <v>0.153</v>
      </c>
      <c r="J15" s="78">
        <f t="shared" si="0"/>
        <v>5.0215631830802861E-4</v>
      </c>
      <c r="K15" s="65">
        <f t="shared" si="1"/>
        <v>2.0599999999999996</v>
      </c>
      <c r="L15" s="69">
        <f t="shared" si="2"/>
        <v>0.10299999999999999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0</v>
      </c>
      <c r="I16" s="62">
        <v>0</v>
      </c>
      <c r="J16" s="78">
        <f t="shared" si="0"/>
        <v>0</v>
      </c>
      <c r="K16" s="65" t="str">
        <f t="shared" si="1"/>
        <v xml:space="preserve"> - </v>
      </c>
      <c r="L16" s="69">
        <f t="shared" si="2"/>
        <v>0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0</v>
      </c>
      <c r="I17" s="62">
        <v>0</v>
      </c>
      <c r="J17" s="78">
        <f t="shared" si="0"/>
        <v>0</v>
      </c>
      <c r="K17" s="65" t="str">
        <f t="shared" si="1"/>
        <v xml:space="preserve"> - </v>
      </c>
      <c r="L17" s="69">
        <f t="shared" si="2"/>
        <v>0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5.0000000000000001E-3</v>
      </c>
      <c r="I18" s="62">
        <v>0</v>
      </c>
      <c r="J18" s="78">
        <f t="shared" si="0"/>
        <v>0</v>
      </c>
      <c r="K18" s="65">
        <f t="shared" si="1"/>
        <v>-1</v>
      </c>
      <c r="L18" s="69">
        <f t="shared" si="2"/>
        <v>-5.0000000000000001E-3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0</v>
      </c>
      <c r="I19" s="62">
        <v>0</v>
      </c>
      <c r="J19" s="78">
        <f t="shared" si="0"/>
        <v>0</v>
      </c>
      <c r="K19" s="65" t="str">
        <f t="shared" si="1"/>
        <v xml:space="preserve"> - </v>
      </c>
      <c r="L19" s="69">
        <f t="shared" si="2"/>
        <v>0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45.856999999999999</v>
      </c>
      <c r="I20" s="62">
        <v>62.896000000000001</v>
      </c>
      <c r="J20" s="78">
        <f t="shared" si="0"/>
        <v>0.20642891370131874</v>
      </c>
      <c r="K20" s="65">
        <f t="shared" si="1"/>
        <v>0.37156813572627967</v>
      </c>
      <c r="L20" s="69">
        <f t="shared" si="2"/>
        <v>17.039000000000001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0</v>
      </c>
      <c r="I21" s="64">
        <v>0</v>
      </c>
      <c r="J21" s="79">
        <f t="shared" si="0"/>
        <v>0</v>
      </c>
      <c r="K21" s="67" t="str">
        <f t="shared" si="1"/>
        <v xml:space="preserve"> - </v>
      </c>
      <c r="L21" s="70">
        <f t="shared" si="2"/>
        <v>0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884.70899999999995</v>
      </c>
      <c r="I22" s="85">
        <v>241.35</v>
      </c>
      <c r="J22" s="76">
        <f t="shared" si="0"/>
        <v>0.79212697662511578</v>
      </c>
      <c r="K22" s="76">
        <f t="shared" si="1"/>
        <v>-0.72719843473955836</v>
      </c>
      <c r="L22" s="77">
        <f t="shared" si="2"/>
        <v>-643.35899999999992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2.9710000000000001</v>
      </c>
      <c r="I23" s="62">
        <v>3.714</v>
      </c>
      <c r="J23" s="78">
        <f t="shared" si="0"/>
        <v>1.2189598471869401E-2</v>
      </c>
      <c r="K23" s="65">
        <f t="shared" si="1"/>
        <v>0.25008414675193524</v>
      </c>
      <c r="L23" s="69">
        <f t="shared" si="2"/>
        <v>0.74299999999999988</v>
      </c>
      <c r="M23" s="86"/>
      <c r="N23" s="86"/>
      <c r="O23" s="8"/>
      <c r="P23" s="25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881.73800000000006</v>
      </c>
      <c r="I24" s="62">
        <v>237.637</v>
      </c>
      <c r="J24" s="78">
        <f t="shared" si="0"/>
        <v>0.77994066022068631</v>
      </c>
      <c r="K24" s="65">
        <f t="shared" si="1"/>
        <v>-0.73049023632870536</v>
      </c>
      <c r="L24" s="69">
        <f t="shared" si="2"/>
        <v>-644.10100000000011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0</v>
      </c>
      <c r="I25" s="62">
        <v>0</v>
      </c>
      <c r="J25" s="78">
        <f t="shared" si="0"/>
        <v>0</v>
      </c>
      <c r="K25" s="65" t="str">
        <f t="shared" si="1"/>
        <v xml:space="preserve"> - </v>
      </c>
      <c r="L25" s="69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0</v>
      </c>
      <c r="I26" s="64">
        <v>0</v>
      </c>
      <c r="J26" s="79">
        <f t="shared" si="0"/>
        <v>0</v>
      </c>
      <c r="K26" s="67" t="str">
        <f t="shared" si="1"/>
        <v xml:space="preserve"> - </v>
      </c>
      <c r="L26" s="70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931.96499999999992</v>
      </c>
      <c r="I27" s="85">
        <f>+I22+I12</f>
        <v>304.68599999999998</v>
      </c>
      <c r="J27" s="79">
        <f t="shared" si="0"/>
        <v>1</v>
      </c>
      <c r="K27" s="79">
        <f t="shared" si="1"/>
        <v>-0.67307141362604817</v>
      </c>
      <c r="L27" s="77">
        <f t="shared" si="2"/>
        <v>-627.279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33" t="str">
        <f>+CONCATENATE("Los productos representativos en las exportaciones de tipo No Tradicional son: ",C58," con exportaciones de US$ ",FIXED(F58,1)," mil, ",C40," equivalente a US$ ",FIXED(F40,1)," mil  y  ",C47," por US$ ",FIXED(F47,1)," mil. En tanto los principales productos exportados de tipo Tradicional son: ",J43," con exportaciones por US$ ",FIXED(M43,1)," mil,  ",J44," por US$ ",FIXED(M44,1)," mil  y ",J45," por US$ ",FIXED(M45,1)," mil.")</f>
        <v>Los productos representativos en las exportaciones de tipo No Tradicional son: Plata en bruto aleada con exportaciones de US$ 62,895.6 mil, Preparaciones alimenticias proteicas equivalente a US$ 283.0 mil  y  Máquinas para limpieza, clasificación o cribado de semillas por US$ 83.9 mil. En tanto los principales productos exportados de tipo Tradicional son: Plomo con exportaciones por US$ 94,456.7 mil,  Zinc por US$ 83,100.5 mil  y Cobre por US$ 52,202.4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x14ac:dyDescent="0.25">
      <c r="B36" s="22"/>
      <c r="C36" s="238" t="s">
        <v>27</v>
      </c>
      <c r="D36" s="238"/>
      <c r="E36" s="238"/>
      <c r="F36" s="238"/>
      <c r="G36" s="238"/>
      <c r="H36" s="238"/>
      <c r="I36" s="159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1343.7521999999999</v>
      </c>
      <c r="F39" s="167">
        <v>287.55950000000001</v>
      </c>
      <c r="G39" s="114">
        <f>+F39/F$59</f>
        <v>4.5402432094226028E-3</v>
      </c>
      <c r="H39" s="168">
        <f>IFERROR(F39/E39-1," - ")</f>
        <v>-0.78600258291670144</v>
      </c>
      <c r="I39" s="191">
        <f>+F39-E39</f>
        <v>-1056.1926999999998</v>
      </c>
      <c r="J39" s="110" t="s">
        <v>14</v>
      </c>
      <c r="K39" s="166"/>
      <c r="L39" s="104">
        <v>2971.1839000000004</v>
      </c>
      <c r="M39" s="167">
        <v>3713.5554999999995</v>
      </c>
      <c r="N39" s="114">
        <f>+M39/M$59</f>
        <v>1.5386577664656348E-2</v>
      </c>
      <c r="O39" s="168">
        <f>IFERROR(M39/L39-1," - ")</f>
        <v>0.24985716972954752</v>
      </c>
      <c r="P39" s="191">
        <f>+M39-L39</f>
        <v>742.37159999999903</v>
      </c>
    </row>
    <row r="40" spans="2:16" x14ac:dyDescent="0.25">
      <c r="B40" s="22"/>
      <c r="C40" s="182" t="s">
        <v>167</v>
      </c>
      <c r="D40" s="183"/>
      <c r="E40" s="184">
        <v>592.5</v>
      </c>
      <c r="F40" s="185">
        <v>282.96700000000004</v>
      </c>
      <c r="G40" s="186">
        <f t="shared" ref="G40:G59" si="3">+F40/F$59</f>
        <v>4.4677327657082653E-3</v>
      </c>
      <c r="H40" s="187">
        <f t="shared" ref="H40:H59" si="4">IFERROR(F40/E40-1," - ")</f>
        <v>-0.52241856540084375</v>
      </c>
      <c r="I40" s="191">
        <f>+F40-E40</f>
        <v>-309.53299999999996</v>
      </c>
      <c r="J40" s="182" t="s">
        <v>105</v>
      </c>
      <c r="K40" s="183"/>
      <c r="L40" s="184">
        <v>2008.3713000000002</v>
      </c>
      <c r="M40" s="185">
        <v>2608.6965999999998</v>
      </c>
      <c r="N40" s="186">
        <f t="shared" ref="N40:N59" si="5">+M40/M$59</f>
        <v>1.0808755339572804E-2</v>
      </c>
      <c r="O40" s="187">
        <f t="shared" ref="O40:O59" si="6">IFERROR(M40/L40-1," - ")</f>
        <v>0.29891151103384095</v>
      </c>
      <c r="P40" s="191">
        <f>+M40-L40</f>
        <v>600.32529999999952</v>
      </c>
    </row>
    <row r="41" spans="2:16" x14ac:dyDescent="0.25">
      <c r="B41" s="22"/>
      <c r="C41" s="182" t="s">
        <v>108</v>
      </c>
      <c r="D41" s="183"/>
      <c r="E41" s="184"/>
      <c r="F41" s="185">
        <v>4.4924999999999997</v>
      </c>
      <c r="G41" s="186">
        <f t="shared" si="3"/>
        <v>7.0931555446198234E-5</v>
      </c>
      <c r="H41" s="187" t="str">
        <f t="shared" si="4"/>
        <v xml:space="preserve"> - </v>
      </c>
      <c r="I41" s="191">
        <f t="shared" ref="I41:I59" si="7">+F41-E41</f>
        <v>4.4924999999999997</v>
      </c>
      <c r="J41" s="182" t="s">
        <v>181</v>
      </c>
      <c r="K41" s="183"/>
      <c r="L41" s="184">
        <v>962.81260000000009</v>
      </c>
      <c r="M41" s="185">
        <v>1104.8588999999999</v>
      </c>
      <c r="N41" s="186">
        <f t="shared" si="5"/>
        <v>4.5778223250835439E-3</v>
      </c>
      <c r="O41" s="187">
        <f t="shared" si="6"/>
        <v>0.14753265588755271</v>
      </c>
      <c r="P41" s="191">
        <f t="shared" ref="P41:P59" si="8">+M41-L41</f>
        <v>142.04629999999986</v>
      </c>
    </row>
    <row r="42" spans="2:16" x14ac:dyDescent="0.25">
      <c r="B42" s="22"/>
      <c r="C42" s="182" t="s">
        <v>168</v>
      </c>
      <c r="D42" s="183"/>
      <c r="E42" s="184">
        <v>434.58939999999996</v>
      </c>
      <c r="F42" s="185"/>
      <c r="G42" s="186">
        <f t="shared" si="3"/>
        <v>0</v>
      </c>
      <c r="H42" s="187">
        <f t="shared" si="4"/>
        <v>-1</v>
      </c>
      <c r="I42" s="191">
        <f t="shared" si="7"/>
        <v>-434.58939999999996</v>
      </c>
      <c r="J42" s="111" t="s">
        <v>15</v>
      </c>
      <c r="K42" s="169"/>
      <c r="L42" s="170">
        <v>881737.74679999985</v>
      </c>
      <c r="M42" s="171">
        <v>237636.76820000002</v>
      </c>
      <c r="N42" s="172">
        <f t="shared" si="5"/>
        <v>0.98461342233534366</v>
      </c>
      <c r="O42" s="173">
        <f t="shared" si="6"/>
        <v>-0.73049042182618273</v>
      </c>
      <c r="P42" s="191">
        <f t="shared" si="8"/>
        <v>-644100.9785999998</v>
      </c>
    </row>
    <row r="43" spans="2:16" x14ac:dyDescent="0.25">
      <c r="B43" s="22"/>
      <c r="C43" s="182" t="s">
        <v>169</v>
      </c>
      <c r="D43" s="183"/>
      <c r="E43" s="184">
        <v>284.35680000000002</v>
      </c>
      <c r="F43" s="185"/>
      <c r="G43" s="186">
        <f t="shared" si="3"/>
        <v>0</v>
      </c>
      <c r="H43" s="187">
        <f t="shared" si="4"/>
        <v>-1</v>
      </c>
      <c r="I43" s="191">
        <f t="shared" si="7"/>
        <v>-284.35680000000002</v>
      </c>
      <c r="J43" s="182" t="s">
        <v>84</v>
      </c>
      <c r="K43" s="183"/>
      <c r="L43" s="184">
        <v>372411.18969999993</v>
      </c>
      <c r="M43" s="185">
        <v>94456.674500000023</v>
      </c>
      <c r="N43" s="186">
        <f t="shared" si="5"/>
        <v>0.39136750699953599</v>
      </c>
      <c r="O43" s="187">
        <f t="shared" si="6"/>
        <v>-0.74636456392169448</v>
      </c>
      <c r="P43" s="191">
        <f t="shared" si="8"/>
        <v>-277954.51519999991</v>
      </c>
    </row>
    <row r="44" spans="2:16" x14ac:dyDescent="0.25">
      <c r="B44" s="22"/>
      <c r="C44" s="182" t="s">
        <v>170</v>
      </c>
      <c r="D44" s="183"/>
      <c r="E44" s="184">
        <v>27.398</v>
      </c>
      <c r="F44" s="185"/>
      <c r="G44" s="186">
        <f t="shared" si="3"/>
        <v>0</v>
      </c>
      <c r="H44" s="187">
        <f t="shared" si="4"/>
        <v>-1</v>
      </c>
      <c r="I44" s="191">
        <f t="shared" si="7"/>
        <v>-27.398</v>
      </c>
      <c r="J44" s="182" t="s">
        <v>82</v>
      </c>
      <c r="K44" s="183"/>
      <c r="L44" s="184">
        <v>248165.89339999994</v>
      </c>
      <c r="M44" s="185">
        <v>83100.542699999991</v>
      </c>
      <c r="N44" s="186">
        <f t="shared" si="5"/>
        <v>0.34431502484038307</v>
      </c>
      <c r="O44" s="187">
        <f t="shared" si="6"/>
        <v>-0.66514116198048023</v>
      </c>
      <c r="P44" s="191">
        <f t="shared" si="8"/>
        <v>-165065.35069999995</v>
      </c>
    </row>
    <row r="45" spans="2:16" x14ac:dyDescent="0.25">
      <c r="B45" s="22"/>
      <c r="C45" s="182" t="s">
        <v>171</v>
      </c>
      <c r="D45" s="183"/>
      <c r="E45" s="184">
        <v>2.3895</v>
      </c>
      <c r="F45" s="185"/>
      <c r="G45" s="186">
        <f t="shared" si="3"/>
        <v>0</v>
      </c>
      <c r="H45" s="187">
        <f t="shared" si="4"/>
        <v>-1</v>
      </c>
      <c r="I45" s="191">
        <f t="shared" si="7"/>
        <v>-2.3895</v>
      </c>
      <c r="J45" s="182" t="s">
        <v>81</v>
      </c>
      <c r="K45" s="183"/>
      <c r="L45" s="184">
        <v>187370.18460000001</v>
      </c>
      <c r="M45" s="185">
        <v>52202.411500000002</v>
      </c>
      <c r="N45" s="186">
        <f t="shared" si="5"/>
        <v>0.21629310746186498</v>
      </c>
      <c r="O45" s="187">
        <f t="shared" si="6"/>
        <v>-0.72139424630742455</v>
      </c>
      <c r="P45" s="191">
        <f t="shared" si="8"/>
        <v>-135167.77309999999</v>
      </c>
    </row>
    <row r="46" spans="2:16" x14ac:dyDescent="0.25">
      <c r="B46" s="22"/>
      <c r="C46" s="111" t="s">
        <v>5</v>
      </c>
      <c r="D46" s="169"/>
      <c r="E46" s="170">
        <v>50.181100000000001</v>
      </c>
      <c r="F46" s="171">
        <v>152.58669999999998</v>
      </c>
      <c r="G46" s="172">
        <f t="shared" si="3"/>
        <v>2.4091735050422738E-3</v>
      </c>
      <c r="H46" s="173">
        <f t="shared" si="4"/>
        <v>2.0407205103116506</v>
      </c>
      <c r="I46" s="191">
        <f t="shared" si="7"/>
        <v>102.40559999999998</v>
      </c>
      <c r="J46" s="182" t="s">
        <v>87</v>
      </c>
      <c r="K46" s="183"/>
      <c r="L46" s="184">
        <v>71354.082599999965</v>
      </c>
      <c r="M46" s="185">
        <v>4504.3390999999992</v>
      </c>
      <c r="N46" s="186">
        <f t="shared" si="5"/>
        <v>1.8663074616791984E-2</v>
      </c>
      <c r="O46" s="187">
        <f t="shared" si="6"/>
        <v>-0.93687342145157082</v>
      </c>
      <c r="P46" s="191">
        <f t="shared" si="8"/>
        <v>-66849.743499999968</v>
      </c>
    </row>
    <row r="47" spans="2:16" x14ac:dyDescent="0.25">
      <c r="B47" s="22"/>
      <c r="C47" s="182" t="s">
        <v>172</v>
      </c>
      <c r="D47" s="183"/>
      <c r="E47" s="184">
        <v>9.7179000000000002</v>
      </c>
      <c r="F47" s="185">
        <v>83.898499999999984</v>
      </c>
      <c r="G47" s="186">
        <f t="shared" si="3"/>
        <v>1.3246635736456009E-3</v>
      </c>
      <c r="H47" s="187">
        <f t="shared" si="4"/>
        <v>7.6333981621543732</v>
      </c>
      <c r="I47" s="191">
        <f t="shared" si="7"/>
        <v>74.180599999999984</v>
      </c>
      <c r="J47" s="182" t="s">
        <v>85</v>
      </c>
      <c r="K47" s="183"/>
      <c r="L47" s="184">
        <v>2436.3964999999998</v>
      </c>
      <c r="M47" s="185">
        <v>3372.8003999999996</v>
      </c>
      <c r="N47" s="186">
        <f t="shared" si="5"/>
        <v>1.3974708416767703E-2</v>
      </c>
      <c r="O47" s="187">
        <f t="shared" si="6"/>
        <v>0.38433970004471751</v>
      </c>
      <c r="P47" s="191">
        <f t="shared" si="8"/>
        <v>936.40389999999979</v>
      </c>
    </row>
    <row r="48" spans="2:16" x14ac:dyDescent="0.25">
      <c r="B48" s="22"/>
      <c r="C48" s="182" t="s">
        <v>173</v>
      </c>
      <c r="D48" s="183"/>
      <c r="E48" s="184">
        <v>11.069000000000001</v>
      </c>
      <c r="F48" s="185">
        <v>50.019699999999993</v>
      </c>
      <c r="G48" s="186">
        <f t="shared" si="3"/>
        <v>7.8975517505892076E-4</v>
      </c>
      <c r="H48" s="187">
        <f t="shared" si="4"/>
        <v>3.5188996295961683</v>
      </c>
      <c r="I48" s="191">
        <f t="shared" si="7"/>
        <v>38.950699999999991</v>
      </c>
      <c r="J48" s="94"/>
      <c r="K48" s="108"/>
      <c r="L48" s="93"/>
      <c r="M48" s="113"/>
      <c r="N48" s="115">
        <f t="shared" si="5"/>
        <v>0</v>
      </c>
      <c r="O48" s="97" t="str">
        <f t="shared" si="6"/>
        <v xml:space="preserve"> - </v>
      </c>
      <c r="P48" s="191">
        <f t="shared" si="8"/>
        <v>0</v>
      </c>
    </row>
    <row r="49" spans="2:16" x14ac:dyDescent="0.25">
      <c r="B49" s="22"/>
      <c r="C49" s="182" t="s">
        <v>174</v>
      </c>
      <c r="D49" s="183"/>
      <c r="E49" s="184"/>
      <c r="F49" s="185">
        <v>7.3851999999999993</v>
      </c>
      <c r="G49" s="186">
        <f t="shared" si="3"/>
        <v>1.1660405637868964E-4</v>
      </c>
      <c r="H49" s="187" t="str">
        <f t="shared" si="4"/>
        <v xml:space="preserve"> - </v>
      </c>
      <c r="I49" s="191">
        <f t="shared" si="7"/>
        <v>7.3851999999999993</v>
      </c>
      <c r="J49" s="94"/>
      <c r="K49" s="108"/>
      <c r="L49" s="93"/>
      <c r="M49" s="113"/>
      <c r="N49" s="115">
        <f t="shared" si="5"/>
        <v>0</v>
      </c>
      <c r="O49" s="97" t="str">
        <f t="shared" si="6"/>
        <v xml:space="preserve"> - </v>
      </c>
      <c r="P49" s="191">
        <f t="shared" si="8"/>
        <v>0</v>
      </c>
    </row>
    <row r="50" spans="2:16" x14ac:dyDescent="0.25">
      <c r="B50" s="22"/>
      <c r="C50" s="182" t="s">
        <v>175</v>
      </c>
      <c r="D50" s="183"/>
      <c r="E50" s="184"/>
      <c r="F50" s="185">
        <v>4.7600000000000007</v>
      </c>
      <c r="G50" s="186">
        <f t="shared" si="3"/>
        <v>7.5155081563473269E-5</v>
      </c>
      <c r="H50" s="187" t="str">
        <f t="shared" si="4"/>
        <v xml:space="preserve"> - </v>
      </c>
      <c r="I50" s="191">
        <f t="shared" si="7"/>
        <v>4.7600000000000007</v>
      </c>
      <c r="J50" s="94"/>
      <c r="K50" s="108"/>
      <c r="L50" s="93"/>
      <c r="M50" s="113"/>
      <c r="N50" s="115">
        <f t="shared" si="5"/>
        <v>0</v>
      </c>
      <c r="O50" s="97" t="str">
        <f t="shared" si="6"/>
        <v xml:space="preserve"> - </v>
      </c>
      <c r="P50" s="191">
        <f t="shared" si="8"/>
        <v>0</v>
      </c>
    </row>
    <row r="51" spans="2:16" x14ac:dyDescent="0.25">
      <c r="B51" s="22"/>
      <c r="C51" s="182" t="s">
        <v>176</v>
      </c>
      <c r="D51" s="183"/>
      <c r="E51" s="184">
        <v>6.5478999999999994</v>
      </c>
      <c r="F51" s="185">
        <v>3.6233</v>
      </c>
      <c r="G51" s="186">
        <f t="shared" si="3"/>
        <v>5.7207858619523669E-5</v>
      </c>
      <c r="H51" s="187">
        <f t="shared" si="4"/>
        <v>-0.44664701660074213</v>
      </c>
      <c r="I51" s="191">
        <f t="shared" si="7"/>
        <v>-2.9245999999999994</v>
      </c>
      <c r="J51" s="94"/>
      <c r="K51" s="108"/>
      <c r="L51" s="93"/>
      <c r="M51" s="113"/>
      <c r="N51" s="115">
        <f t="shared" si="5"/>
        <v>0</v>
      </c>
      <c r="O51" s="97" t="str">
        <f t="shared" si="6"/>
        <v xml:space="preserve"> - </v>
      </c>
      <c r="P51" s="191">
        <f t="shared" si="8"/>
        <v>0</v>
      </c>
    </row>
    <row r="52" spans="2:16" x14ac:dyDescent="0.25">
      <c r="B52" s="22"/>
      <c r="C52" s="182" t="s">
        <v>177</v>
      </c>
      <c r="D52" s="183"/>
      <c r="E52" s="184"/>
      <c r="F52" s="185">
        <v>2.9</v>
      </c>
      <c r="G52" s="186">
        <f t="shared" si="3"/>
        <v>4.5787759776065637E-5</v>
      </c>
      <c r="H52" s="187" t="str">
        <f t="shared" si="4"/>
        <v xml:space="preserve"> - </v>
      </c>
      <c r="I52" s="191">
        <f t="shared" si="7"/>
        <v>2.9</v>
      </c>
      <c r="J52" s="94"/>
      <c r="K52" s="108"/>
      <c r="L52" s="93"/>
      <c r="M52" s="113"/>
      <c r="N52" s="115">
        <f t="shared" si="5"/>
        <v>0</v>
      </c>
      <c r="O52" s="97" t="str">
        <f t="shared" si="6"/>
        <v xml:space="preserve"> - </v>
      </c>
      <c r="P52" s="191">
        <f t="shared" si="8"/>
        <v>0</v>
      </c>
    </row>
    <row r="53" spans="2:16" x14ac:dyDescent="0.25">
      <c r="B53" s="22"/>
      <c r="C53" s="182" t="s">
        <v>178</v>
      </c>
      <c r="D53" s="183"/>
      <c r="E53" s="184">
        <v>12.141000000000002</v>
      </c>
      <c r="F53" s="185"/>
      <c r="G53" s="186">
        <f t="shared" si="3"/>
        <v>0</v>
      </c>
      <c r="H53" s="187">
        <f t="shared" si="4"/>
        <v>-1</v>
      </c>
      <c r="I53" s="191">
        <f t="shared" si="7"/>
        <v>-12.141000000000002</v>
      </c>
      <c r="J53" s="94"/>
      <c r="K53" s="108"/>
      <c r="L53" s="93"/>
      <c r="M53" s="113"/>
      <c r="N53" s="115">
        <f t="shared" si="5"/>
        <v>0</v>
      </c>
      <c r="O53" s="97" t="str">
        <f t="shared" si="6"/>
        <v xml:space="preserve"> - </v>
      </c>
      <c r="P53" s="191">
        <f t="shared" si="8"/>
        <v>0</v>
      </c>
    </row>
    <row r="54" spans="2:16" x14ac:dyDescent="0.25">
      <c r="B54" s="22"/>
      <c r="C54" s="182" t="s">
        <v>179</v>
      </c>
      <c r="D54" s="188"/>
      <c r="E54" s="184">
        <v>10.705299999999999</v>
      </c>
      <c r="F54" s="185"/>
      <c r="G54" s="186">
        <f t="shared" si="3"/>
        <v>0</v>
      </c>
      <c r="H54" s="187">
        <f t="shared" si="4"/>
        <v>-1</v>
      </c>
      <c r="I54" s="191">
        <f t="shared" si="7"/>
        <v>-10.705299999999999</v>
      </c>
      <c r="J54" s="94"/>
      <c r="K54" s="160"/>
      <c r="L54" s="93"/>
      <c r="M54" s="113"/>
      <c r="N54" s="115">
        <f t="shared" si="5"/>
        <v>0</v>
      </c>
      <c r="O54" s="97" t="str">
        <f t="shared" si="6"/>
        <v xml:space="preserve"> - </v>
      </c>
      <c r="P54" s="191">
        <f t="shared" si="8"/>
        <v>0</v>
      </c>
    </row>
    <row r="55" spans="2:16" x14ac:dyDescent="0.25">
      <c r="B55" s="22"/>
      <c r="C55" s="111" t="s">
        <v>7</v>
      </c>
      <c r="D55" s="169"/>
      <c r="E55" s="170">
        <v>4.7685999999999993</v>
      </c>
      <c r="F55" s="171"/>
      <c r="G55" s="172">
        <f t="shared" si="3"/>
        <v>0</v>
      </c>
      <c r="H55" s="173">
        <f t="shared" si="4"/>
        <v>-1</v>
      </c>
      <c r="I55" s="191">
        <f t="shared" si="7"/>
        <v>-4.7685999999999993</v>
      </c>
      <c r="J55" s="94"/>
      <c r="K55" s="108"/>
      <c r="L55" s="93"/>
      <c r="M55" s="113"/>
      <c r="N55" s="115">
        <f t="shared" si="5"/>
        <v>0</v>
      </c>
      <c r="O55" s="97" t="str">
        <f t="shared" si="6"/>
        <v xml:space="preserve"> - </v>
      </c>
      <c r="P55" s="191">
        <f t="shared" si="8"/>
        <v>0</v>
      </c>
    </row>
    <row r="56" spans="2:16" x14ac:dyDescent="0.25">
      <c r="B56" s="22"/>
      <c r="C56" s="182" t="s">
        <v>180</v>
      </c>
      <c r="D56" s="183"/>
      <c r="E56" s="184">
        <v>4.7685999999999993</v>
      </c>
      <c r="F56" s="185"/>
      <c r="G56" s="186">
        <f t="shared" si="3"/>
        <v>0</v>
      </c>
      <c r="H56" s="187">
        <f t="shared" si="4"/>
        <v>-1</v>
      </c>
      <c r="I56" s="191">
        <f t="shared" si="7"/>
        <v>-4.7685999999999993</v>
      </c>
      <c r="J56" s="94"/>
      <c r="K56" s="108"/>
      <c r="L56" s="93"/>
      <c r="M56" s="113"/>
      <c r="N56" s="115">
        <f t="shared" si="5"/>
        <v>0</v>
      </c>
      <c r="O56" s="97" t="str">
        <f t="shared" si="6"/>
        <v xml:space="preserve"> - </v>
      </c>
      <c r="P56" s="191">
        <f t="shared" si="8"/>
        <v>0</v>
      </c>
    </row>
    <row r="57" spans="2:16" x14ac:dyDescent="0.25">
      <c r="B57" s="22"/>
      <c r="C57" s="111" t="s">
        <v>9</v>
      </c>
      <c r="D57" s="169"/>
      <c r="E57" s="170">
        <v>45857.347199999997</v>
      </c>
      <c r="F57" s="171">
        <v>62895.557800000002</v>
      </c>
      <c r="G57" s="172">
        <f t="shared" si="3"/>
        <v>0.99305058328553508</v>
      </c>
      <c r="H57" s="173">
        <f t="shared" si="4"/>
        <v>0.37154810821677908</v>
      </c>
      <c r="I57" s="191">
        <f t="shared" si="7"/>
        <v>17038.210600000006</v>
      </c>
      <c r="J57" s="94"/>
      <c r="K57" s="108"/>
      <c r="L57" s="93"/>
      <c r="M57" s="113"/>
      <c r="N57" s="115">
        <f t="shared" si="5"/>
        <v>0</v>
      </c>
      <c r="O57" s="97" t="str">
        <f t="shared" si="6"/>
        <v xml:space="preserve"> - </v>
      </c>
      <c r="P57" s="191">
        <f t="shared" si="8"/>
        <v>0</v>
      </c>
    </row>
    <row r="58" spans="2:16" x14ac:dyDescent="0.25">
      <c r="B58" s="22"/>
      <c r="C58" s="176" t="s">
        <v>102</v>
      </c>
      <c r="D58" s="177"/>
      <c r="E58" s="178">
        <v>45857.347199999997</v>
      </c>
      <c r="F58" s="179">
        <v>62895.557800000002</v>
      </c>
      <c r="G58" s="180">
        <f t="shared" si="3"/>
        <v>0.99305058328553508</v>
      </c>
      <c r="H58" s="181">
        <f t="shared" si="4"/>
        <v>0.37154810821677908</v>
      </c>
      <c r="I58" s="191">
        <f t="shared" si="7"/>
        <v>17038.210600000006</v>
      </c>
      <c r="J58" s="98"/>
      <c r="K58" s="109"/>
      <c r="L58" s="101"/>
      <c r="M58" s="116"/>
      <c r="N58" s="117">
        <f t="shared" si="5"/>
        <v>0</v>
      </c>
      <c r="O58" s="102" t="str">
        <f t="shared" si="6"/>
        <v xml:space="preserve"> - </v>
      </c>
      <c r="P58" s="191">
        <f t="shared" si="8"/>
        <v>0</v>
      </c>
    </row>
    <row r="59" spans="2:16" x14ac:dyDescent="0.25">
      <c r="B59" s="22"/>
      <c r="C59" s="105" t="s">
        <v>2</v>
      </c>
      <c r="D59" s="106"/>
      <c r="E59" s="92">
        <v>47256.049099999997</v>
      </c>
      <c r="F59" s="92">
        <v>63335.704000000005</v>
      </c>
      <c r="G59" s="79">
        <f t="shared" si="3"/>
        <v>1</v>
      </c>
      <c r="H59" s="107">
        <f t="shared" si="4"/>
        <v>0.34026659456810182</v>
      </c>
      <c r="I59" s="191">
        <f t="shared" si="7"/>
        <v>16079.654900000009</v>
      </c>
      <c r="J59" s="105" t="s">
        <v>13</v>
      </c>
      <c r="K59" s="106"/>
      <c r="L59" s="92">
        <v>884708.93069999991</v>
      </c>
      <c r="M59" s="92">
        <v>241350.32370000001</v>
      </c>
      <c r="N59" s="79">
        <f t="shared" si="5"/>
        <v>1</v>
      </c>
      <c r="O59" s="107">
        <f t="shared" si="6"/>
        <v>-0.72719804748773287</v>
      </c>
      <c r="P59" s="191">
        <f t="shared" si="8"/>
        <v>-643358.60699999984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US$ 37.5 millones, seguido de Canadá por US$ 25.6 millones y República Dominicana por US$ 0.1 millones, como los principales. En tanto los principales destinos para las exportaciones Tradicionales son: Corea del Sur con exportaciones por US$ 59.2 millones, seguido deNamibia por US$ 45.9 millones y Canadá por US$ 37.2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59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97" t="s">
        <v>35</v>
      </c>
      <c r="D72" s="124"/>
      <c r="E72" s="127">
        <v>26.542722200000004</v>
      </c>
      <c r="F72" s="192">
        <v>37.546788499999998</v>
      </c>
      <c r="G72" s="128">
        <f t="shared" ref="G72:G88" si="9">+F72/F$90</f>
        <v>0.59281906814449914</v>
      </c>
      <c r="H72" s="129">
        <f>IFERROR(F72/E72-1," - ")</f>
        <v>0.4145794171782422</v>
      </c>
      <c r="I72" s="3"/>
      <c r="J72" s="199" t="s">
        <v>199</v>
      </c>
      <c r="K72" s="124"/>
      <c r="L72" s="127">
        <v>240.64159679999997</v>
      </c>
      <c r="M72" s="193">
        <v>59.212302899999997</v>
      </c>
      <c r="N72" s="128">
        <f>+M72/M$90</f>
        <v>0.24533790304536979</v>
      </c>
      <c r="O72" s="129">
        <f>IFERROR(M72/L72-1," - ")</f>
        <v>-0.75393986872015306</v>
      </c>
      <c r="P72" s="25"/>
    </row>
    <row r="73" spans="2:16" x14ac:dyDescent="0.25">
      <c r="B73" s="22"/>
      <c r="C73" s="200" t="s">
        <v>34</v>
      </c>
      <c r="D73" s="95"/>
      <c r="E73" s="113">
        <v>12.080008699999999</v>
      </c>
      <c r="F73" s="201">
        <v>25.571747599999998</v>
      </c>
      <c r="G73" s="118">
        <f t="shared" si="9"/>
        <v>0.40374743589743589</v>
      </c>
      <c r="H73" s="115">
        <f t="shared" ref="H73:H90" si="10">IFERROR(F73/E73-1," - ")</f>
        <v>1.1168649986154398</v>
      </c>
      <c r="I73" s="3"/>
      <c r="J73" s="94" t="s">
        <v>223</v>
      </c>
      <c r="K73" s="95"/>
      <c r="L73" s="113">
        <v>84.907319999999999</v>
      </c>
      <c r="M73" s="93">
        <v>45.8915948</v>
      </c>
      <c r="N73" s="118">
        <f>+M73/M$90</f>
        <v>0.19014541039983426</v>
      </c>
      <c r="O73" s="115">
        <f t="shared" ref="O73:O90" si="11">IFERROR(M73/L73-1," - ")</f>
        <v>-0.45950955936425741</v>
      </c>
      <c r="P73" s="25"/>
    </row>
    <row r="74" spans="2:16" x14ac:dyDescent="0.25">
      <c r="B74" s="22"/>
      <c r="C74" s="94" t="s">
        <v>182</v>
      </c>
      <c r="D74" s="95"/>
      <c r="E74" s="113">
        <v>3.80401E-2</v>
      </c>
      <c r="F74" s="93">
        <v>7.0729199999999992E-2</v>
      </c>
      <c r="G74" s="118">
        <f t="shared" si="9"/>
        <v>1.1167298219022356E-3</v>
      </c>
      <c r="H74" s="115">
        <f t="shared" si="10"/>
        <v>0.85933265159660444</v>
      </c>
      <c r="I74" s="3"/>
      <c r="J74" s="200" t="s">
        <v>34</v>
      </c>
      <c r="K74" s="95"/>
      <c r="L74" s="113">
        <v>130.76793330000004</v>
      </c>
      <c r="M74" s="201">
        <v>37.159241200000004</v>
      </c>
      <c r="N74" s="118">
        <f t="shared" ref="N74:N88" si="12">+M74/M$90</f>
        <v>0.15396412347213592</v>
      </c>
      <c r="O74" s="115">
        <f t="shared" si="11"/>
        <v>-0.71583827730341598</v>
      </c>
      <c r="P74" s="25"/>
    </row>
    <row r="75" spans="2:16" x14ac:dyDescent="0.25">
      <c r="B75" s="22"/>
      <c r="C75" s="94" t="s">
        <v>183</v>
      </c>
      <c r="D75" s="95"/>
      <c r="E75" s="113"/>
      <c r="F75" s="93">
        <v>7.0597500000000007E-2</v>
      </c>
      <c r="G75" s="118">
        <f t="shared" si="9"/>
        <v>1.1146504357711256E-3</v>
      </c>
      <c r="H75" s="115" t="str">
        <f t="shared" si="10"/>
        <v xml:space="preserve"> - </v>
      </c>
      <c r="I75" s="3"/>
      <c r="J75" s="94" t="s">
        <v>37</v>
      </c>
      <c r="K75" s="95"/>
      <c r="L75" s="113">
        <v>227.23731339999995</v>
      </c>
      <c r="M75" s="93">
        <v>35.061531199999997</v>
      </c>
      <c r="N75" s="118">
        <f t="shared" si="12"/>
        <v>0.14527255521027552</v>
      </c>
      <c r="O75" s="115">
        <f t="shared" si="11"/>
        <v>-0.84570522034696793</v>
      </c>
      <c r="P75" s="25"/>
    </row>
    <row r="76" spans="2:16" x14ac:dyDescent="0.25">
      <c r="B76" s="22"/>
      <c r="C76" s="94" t="s">
        <v>184</v>
      </c>
      <c r="D76" s="95"/>
      <c r="E76" s="113">
        <v>7.8298072999999997</v>
      </c>
      <c r="F76" s="93">
        <v>3.5311299999999997E-2</v>
      </c>
      <c r="G76" s="118">
        <f t="shared" si="9"/>
        <v>5.5752336743716054E-4</v>
      </c>
      <c r="H76" s="115">
        <f t="shared" si="10"/>
        <v>-0.99549014443816519</v>
      </c>
      <c r="I76" s="3"/>
      <c r="J76" s="94" t="s">
        <v>193</v>
      </c>
      <c r="K76" s="95"/>
      <c r="L76" s="113">
        <v>39.410792000000001</v>
      </c>
      <c r="M76" s="93">
        <v>18.483491300000001</v>
      </c>
      <c r="N76" s="118">
        <f t="shared" si="12"/>
        <v>7.6583763414128869E-2</v>
      </c>
      <c r="O76" s="115">
        <f t="shared" si="11"/>
        <v>-0.53100431729461306</v>
      </c>
      <c r="P76" s="25"/>
    </row>
    <row r="77" spans="2:16" x14ac:dyDescent="0.25">
      <c r="B77" s="22"/>
      <c r="C77" s="94" t="s">
        <v>38</v>
      </c>
      <c r="D77" s="95"/>
      <c r="E77" s="113"/>
      <c r="F77" s="93">
        <v>2.9269900000000001E-2</v>
      </c>
      <c r="G77" s="118">
        <f t="shared" si="9"/>
        <v>4.6213685739547811E-4</v>
      </c>
      <c r="H77" s="115" t="str">
        <f t="shared" si="10"/>
        <v xml:space="preserve"> - </v>
      </c>
      <c r="I77" s="3"/>
      <c r="J77" s="174" t="s">
        <v>35</v>
      </c>
      <c r="K77" s="95"/>
      <c r="L77" s="113">
        <v>8.1801648</v>
      </c>
      <c r="M77" s="175">
        <v>11.204182600000001</v>
      </c>
      <c r="N77" s="118">
        <f t="shared" si="12"/>
        <v>4.6422964988605764E-2</v>
      </c>
      <c r="O77" s="115">
        <f t="shared" si="11"/>
        <v>0.36967687985943765</v>
      </c>
      <c r="P77" s="25"/>
    </row>
    <row r="78" spans="2:16" x14ac:dyDescent="0.25">
      <c r="B78" s="22"/>
      <c r="C78" s="94" t="s">
        <v>185</v>
      </c>
      <c r="D78" s="95"/>
      <c r="E78" s="113"/>
      <c r="F78" s="93">
        <v>1.1259999999999999E-2</v>
      </c>
      <c r="G78" s="118">
        <f t="shared" si="9"/>
        <v>1.7778198812681571E-4</v>
      </c>
      <c r="H78" s="115" t="str">
        <f t="shared" si="10"/>
        <v xml:space="preserve"> - </v>
      </c>
      <c r="I78" s="3"/>
      <c r="J78" s="94" t="s">
        <v>204</v>
      </c>
      <c r="K78" s="95"/>
      <c r="L78" s="113">
        <v>10.215820000000001</v>
      </c>
      <c r="M78" s="93">
        <v>10.366813</v>
      </c>
      <c r="N78" s="118">
        <f t="shared" si="12"/>
        <v>4.2953441060700231E-2</v>
      </c>
      <c r="O78" s="115">
        <f t="shared" si="11"/>
        <v>1.4780311321068718E-2</v>
      </c>
      <c r="P78" s="25"/>
    </row>
    <row r="79" spans="2:16" x14ac:dyDescent="0.25">
      <c r="B79" s="22"/>
      <c r="C79" s="94" t="s">
        <v>186</v>
      </c>
      <c r="D79" s="95"/>
      <c r="E79" s="113">
        <v>0.39946720000000002</v>
      </c>
      <c r="F79" s="93"/>
      <c r="G79" s="118">
        <f t="shared" si="9"/>
        <v>0</v>
      </c>
      <c r="H79" s="115">
        <f t="shared" si="10"/>
        <v>-1</v>
      </c>
      <c r="I79" s="3"/>
      <c r="J79" s="94" t="s">
        <v>43</v>
      </c>
      <c r="K79" s="95"/>
      <c r="L79" s="113">
        <v>33.077521600000004</v>
      </c>
      <c r="M79" s="93">
        <v>8.3627923000000006</v>
      </c>
      <c r="N79" s="118">
        <f t="shared" si="12"/>
        <v>3.4650061321731929E-2</v>
      </c>
      <c r="O79" s="115">
        <f t="shared" si="11"/>
        <v>-0.74717597040281281</v>
      </c>
      <c r="P79" s="25"/>
    </row>
    <row r="80" spans="2:16" x14ac:dyDescent="0.25">
      <c r="B80" s="22"/>
      <c r="C80" s="94" t="s">
        <v>189</v>
      </c>
      <c r="D80" s="95"/>
      <c r="E80" s="113">
        <v>1.2141000000000001E-2</v>
      </c>
      <c r="F80" s="93"/>
      <c r="G80" s="118">
        <f t="shared" si="9"/>
        <v>0</v>
      </c>
      <c r="H80" s="115">
        <f t="shared" si="10"/>
        <v>-1</v>
      </c>
      <c r="I80" s="3"/>
      <c r="J80" s="94" t="s">
        <v>184</v>
      </c>
      <c r="K80" s="95"/>
      <c r="L80" s="113">
        <v>29.534644900000004</v>
      </c>
      <c r="M80" s="93">
        <v>4.4468544000000003</v>
      </c>
      <c r="N80" s="118">
        <f t="shared" si="12"/>
        <v>1.842491982597887E-2</v>
      </c>
      <c r="O80" s="115">
        <f t="shared" si="11"/>
        <v>-0.84943599575832385</v>
      </c>
      <c r="P80" s="25"/>
    </row>
    <row r="81" spans="2:16" x14ac:dyDescent="0.25">
      <c r="B81" s="22"/>
      <c r="C81" s="94" t="s">
        <v>188</v>
      </c>
      <c r="D81" s="95"/>
      <c r="E81" s="113">
        <v>6.2520199999999998E-2</v>
      </c>
      <c r="F81" s="93"/>
      <c r="G81" s="118">
        <f t="shared" si="9"/>
        <v>0</v>
      </c>
      <c r="H81" s="115">
        <f t="shared" si="10"/>
        <v>-1</v>
      </c>
      <c r="I81" s="3"/>
      <c r="J81" s="94" t="s">
        <v>36</v>
      </c>
      <c r="K81" s="95"/>
      <c r="L81" s="113">
        <v>42.570665400000003</v>
      </c>
      <c r="M81" s="93">
        <v>4.2500762000000005</v>
      </c>
      <c r="N81" s="118">
        <f t="shared" si="12"/>
        <v>1.76095968510462E-2</v>
      </c>
      <c r="O81" s="115">
        <f t="shared" si="11"/>
        <v>-0.90016420556113741</v>
      </c>
      <c r="P81" s="25"/>
    </row>
    <row r="82" spans="2:16" x14ac:dyDescent="0.25">
      <c r="B82" s="22"/>
      <c r="C82" s="94" t="s">
        <v>39</v>
      </c>
      <c r="D82" s="95"/>
      <c r="E82" s="113">
        <v>4.7685999999999996E-3</v>
      </c>
      <c r="F82" s="93"/>
      <c r="G82" s="118">
        <f t="shared" si="9"/>
        <v>0</v>
      </c>
      <c r="H82" s="115">
        <f t="shared" si="10"/>
        <v>-1</v>
      </c>
      <c r="I82" s="3"/>
      <c r="J82" s="94" t="s">
        <v>218</v>
      </c>
      <c r="K82" s="95"/>
      <c r="L82" s="113">
        <v>1.020726</v>
      </c>
      <c r="M82" s="93">
        <v>2.0894880000000002</v>
      </c>
      <c r="N82" s="118">
        <f t="shared" si="12"/>
        <v>8.6575015537601E-3</v>
      </c>
      <c r="O82" s="115">
        <f t="shared" si="11"/>
        <v>1.0470606215575975</v>
      </c>
      <c r="P82" s="25"/>
    </row>
    <row r="83" spans="2:16" x14ac:dyDescent="0.25">
      <c r="B83" s="22"/>
      <c r="C83" s="94" t="s">
        <v>190</v>
      </c>
      <c r="D83" s="95"/>
      <c r="E83" s="113">
        <v>1.65E-3</v>
      </c>
      <c r="F83" s="93"/>
      <c r="G83" s="118">
        <f t="shared" si="9"/>
        <v>0</v>
      </c>
      <c r="H83" s="115">
        <f t="shared" si="10"/>
        <v>-1</v>
      </c>
      <c r="I83" s="3"/>
      <c r="J83" s="94" t="s">
        <v>38</v>
      </c>
      <c r="K83" s="95"/>
      <c r="L83" s="113">
        <v>16.923366099999999</v>
      </c>
      <c r="M83" s="93">
        <v>1.7251834000000004</v>
      </c>
      <c r="N83" s="118">
        <f t="shared" si="12"/>
        <v>7.1480563496996077E-3</v>
      </c>
      <c r="O83" s="115">
        <f t="shared" si="11"/>
        <v>-0.89805908648398258</v>
      </c>
      <c r="P83" s="25"/>
    </row>
    <row r="84" spans="2:16" x14ac:dyDescent="0.25">
      <c r="B84" s="22"/>
      <c r="C84" s="94" t="s">
        <v>191</v>
      </c>
      <c r="D84" s="95"/>
      <c r="E84" s="113">
        <v>5.6700000000000001E-4</v>
      </c>
      <c r="F84" s="93"/>
      <c r="G84" s="118">
        <f t="shared" si="9"/>
        <v>0</v>
      </c>
      <c r="H84" s="115">
        <f t="shared" si="10"/>
        <v>-1</v>
      </c>
      <c r="I84" s="3"/>
      <c r="J84" s="94" t="s">
        <v>213</v>
      </c>
      <c r="K84" s="95"/>
      <c r="L84" s="113">
        <v>0.96281260000000002</v>
      </c>
      <c r="M84" s="93">
        <v>1.0739805</v>
      </c>
      <c r="N84" s="118">
        <f t="shared" si="12"/>
        <v>4.4498881292728406E-3</v>
      </c>
      <c r="O84" s="115">
        <f t="shared" si="11"/>
        <v>0.1154616173490044</v>
      </c>
      <c r="P84" s="25"/>
    </row>
    <row r="85" spans="2:16" x14ac:dyDescent="0.25">
      <c r="B85" s="22"/>
      <c r="C85" s="94" t="s">
        <v>187</v>
      </c>
      <c r="D85" s="95"/>
      <c r="E85" s="113">
        <v>0.28435680000000002</v>
      </c>
      <c r="F85" s="93"/>
      <c r="G85" s="118">
        <f t="shared" si="9"/>
        <v>0</v>
      </c>
      <c r="H85" s="115">
        <f t="shared" si="10"/>
        <v>-1</v>
      </c>
      <c r="I85" s="3"/>
      <c r="J85" s="94" t="s">
        <v>215</v>
      </c>
      <c r="K85" s="95"/>
      <c r="L85" s="113"/>
      <c r="M85" s="93">
        <v>0.94165399999999999</v>
      </c>
      <c r="N85" s="118">
        <f t="shared" si="12"/>
        <v>3.901611767143153E-3</v>
      </c>
      <c r="O85" s="115" t="str">
        <f t="shared" si="11"/>
        <v xml:space="preserve"> - </v>
      </c>
      <c r="P85" s="25"/>
    </row>
    <row r="86" spans="2:16" x14ac:dyDescent="0.25">
      <c r="B86" s="22"/>
      <c r="C86" s="94"/>
      <c r="D86" s="95"/>
      <c r="E86" s="113"/>
      <c r="F86" s="93"/>
      <c r="G86" s="118">
        <f t="shared" si="9"/>
        <v>0</v>
      </c>
      <c r="H86" s="115" t="str">
        <f t="shared" si="10"/>
        <v xml:space="preserve"> - </v>
      </c>
      <c r="I86" s="3"/>
      <c r="J86" s="94" t="s">
        <v>33</v>
      </c>
      <c r="K86" s="95"/>
      <c r="L86" s="113"/>
      <c r="M86" s="93">
        <v>0.68333659999999996</v>
      </c>
      <c r="N86" s="118">
        <f t="shared" si="12"/>
        <v>2.8313097161798218E-3</v>
      </c>
      <c r="O86" s="115" t="str">
        <f t="shared" si="11"/>
        <v xml:space="preserve"> - </v>
      </c>
      <c r="P86" s="25"/>
    </row>
    <row r="87" spans="2:16" x14ac:dyDescent="0.25">
      <c r="B87" s="22"/>
      <c r="C87" s="94"/>
      <c r="D87" s="103"/>
      <c r="E87" s="113"/>
      <c r="F87" s="93"/>
      <c r="G87" s="118">
        <f t="shared" si="9"/>
        <v>0</v>
      </c>
      <c r="H87" s="115" t="str">
        <f t="shared" si="10"/>
        <v xml:space="preserve"> - </v>
      </c>
      <c r="I87" s="3"/>
      <c r="J87" s="94" t="s">
        <v>189</v>
      </c>
      <c r="K87" s="103"/>
      <c r="L87" s="113"/>
      <c r="M87" s="93">
        <v>0.39780130000000002</v>
      </c>
      <c r="N87" s="118">
        <f t="shared" si="12"/>
        <v>1.6482340998549825E-3</v>
      </c>
      <c r="O87" s="115" t="str">
        <f t="shared" si="11"/>
        <v xml:space="preserve"> - </v>
      </c>
      <c r="P87" s="25"/>
    </row>
    <row r="88" spans="2:16" x14ac:dyDescent="0.25">
      <c r="B88" s="22"/>
      <c r="C88" s="94"/>
      <c r="D88" s="95"/>
      <c r="E88" s="113"/>
      <c r="F88" s="93"/>
      <c r="G88" s="118">
        <f t="shared" si="9"/>
        <v>0</v>
      </c>
      <c r="H88" s="115" t="str">
        <f t="shared" si="10"/>
        <v xml:space="preserve"> - </v>
      </c>
      <c r="I88" s="3"/>
      <c r="J88" s="94" t="s">
        <v>196</v>
      </c>
      <c r="K88" s="95"/>
      <c r="L88" s="113">
        <v>14.097994099999999</v>
      </c>
      <c r="M88" s="93"/>
      <c r="N88" s="118">
        <f t="shared" si="12"/>
        <v>0</v>
      </c>
      <c r="O88" s="115">
        <f t="shared" si="11"/>
        <v>-1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-4.909999999114234E-5</v>
      </c>
      <c r="F89" s="101">
        <f>+F90-SUM(F72:F88)</f>
        <v>2.9599999999874171E-4</v>
      </c>
      <c r="G89" s="119">
        <f>+F89/F$90</f>
        <v>4.6734874320882553E-6</v>
      </c>
      <c r="H89" s="117">
        <f t="shared" si="10"/>
        <v>-7.0285132393511249</v>
      </c>
      <c r="I89" s="3"/>
      <c r="J89" s="98" t="s">
        <v>41</v>
      </c>
      <c r="K89" s="99"/>
      <c r="L89" s="116">
        <f>+L90-SUM(L72:L88)</f>
        <v>5.160329000000047</v>
      </c>
      <c r="M89" s="101">
        <f>+M90-SUM(M72:M88)</f>
        <v>-3.2369999996717524E-4</v>
      </c>
      <c r="N89" s="119">
        <f>+M89/M$90</f>
        <v>-1.3412057177011612E-6</v>
      </c>
      <c r="O89" s="117">
        <f t="shared" si="11"/>
        <v>-1.0000627285585797</v>
      </c>
      <c r="P89" s="25"/>
    </row>
    <row r="90" spans="2:16" x14ac:dyDescent="0.25">
      <c r="B90" s="22"/>
      <c r="C90" s="105" t="s">
        <v>2</v>
      </c>
      <c r="D90" s="106"/>
      <c r="E90" s="92">
        <f>+H12</f>
        <v>47.256</v>
      </c>
      <c r="F90" s="92">
        <f>+I12</f>
        <v>63.335999999999999</v>
      </c>
      <c r="G90" s="79">
        <f>+F90/F$90</f>
        <v>1</v>
      </c>
      <c r="H90" s="107">
        <f t="shared" si="10"/>
        <v>0.34027425088877594</v>
      </c>
      <c r="I90" s="8"/>
      <c r="J90" s="105" t="s">
        <v>13</v>
      </c>
      <c r="K90" s="106"/>
      <c r="L90" s="92">
        <f>+H22</f>
        <v>884.70899999999995</v>
      </c>
      <c r="M90" s="92">
        <f>+I22</f>
        <v>241.35</v>
      </c>
      <c r="N90" s="79">
        <f>+M90/M$90</f>
        <v>1</v>
      </c>
      <c r="O90" s="107">
        <f t="shared" si="11"/>
        <v>-0.72719843473955836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Estados Unidos</v>
      </c>
      <c r="D101" s="120"/>
      <c r="E101" s="112">
        <f t="shared" ref="E101:F101" si="13">+E72</f>
        <v>26.542722200000004</v>
      </c>
      <c r="F101" s="104">
        <f t="shared" si="13"/>
        <v>37.546788499999998</v>
      </c>
      <c r="G101" s="121">
        <f>+F101/F101</f>
        <v>1</v>
      </c>
      <c r="H101" s="114">
        <f>IFERROR(F101/E101-1," - ")</f>
        <v>0.4145794171782422</v>
      </c>
      <c r="I101" s="8"/>
      <c r="J101" s="110" t="str">
        <f>+J72</f>
        <v>Corea del Sur</v>
      </c>
      <c r="K101" s="120"/>
      <c r="L101" s="112">
        <f t="shared" ref="L101:M101" si="14">+L72</f>
        <v>240.64159679999997</v>
      </c>
      <c r="M101" s="104">
        <f t="shared" si="14"/>
        <v>59.212302899999997</v>
      </c>
      <c r="N101" s="121">
        <f>+M101/M101</f>
        <v>1</v>
      </c>
      <c r="O101" s="114">
        <f>IFERROR(M101/L101-1," - ")</f>
        <v>-0.75393986872015306</v>
      </c>
      <c r="P101" s="25"/>
    </row>
    <row r="102" spans="2:16" x14ac:dyDescent="0.25">
      <c r="B102" s="22"/>
      <c r="C102" s="94" t="s">
        <v>102</v>
      </c>
      <c r="D102" s="95"/>
      <c r="E102" s="96">
        <v>25.949691900000001</v>
      </c>
      <c r="F102" s="93">
        <v>37.259228999999998</v>
      </c>
      <c r="G102" s="118">
        <f>+F102/F101</f>
        <v>0.99234130237263829</v>
      </c>
      <c r="H102" s="115">
        <f t="shared" ref="H102:H112" si="15">IFERROR(F102/E102-1," - ")</f>
        <v>0.43582548662167331</v>
      </c>
      <c r="I102" s="8"/>
      <c r="J102" s="94" t="s">
        <v>84</v>
      </c>
      <c r="K102" s="95"/>
      <c r="L102" s="96">
        <v>130.24699269999999</v>
      </c>
      <c r="M102" s="93">
        <v>29.631117500000002</v>
      </c>
      <c r="N102" s="118">
        <f>+M102/M101</f>
        <v>0.50042163619344726</v>
      </c>
      <c r="O102" s="115">
        <f t="shared" ref="O102:O112" si="16">IFERROR(M102/L102-1," - ")</f>
        <v>-0.77250056307825976</v>
      </c>
      <c r="P102" s="25"/>
    </row>
    <row r="103" spans="2:16" x14ac:dyDescent="0.25">
      <c r="B103" s="22"/>
      <c r="C103" s="94" t="s">
        <v>167</v>
      </c>
      <c r="D103" s="95"/>
      <c r="E103" s="96">
        <v>0.59250000000000003</v>
      </c>
      <c r="F103" s="93">
        <v>0.28296700000000002</v>
      </c>
      <c r="G103" s="118">
        <f>+F103/F101</f>
        <v>7.5363835711275287E-3</v>
      </c>
      <c r="H103" s="115">
        <f t="shared" si="15"/>
        <v>-0.52241856540084386</v>
      </c>
      <c r="I103" s="8"/>
      <c r="J103" s="94" t="s">
        <v>82</v>
      </c>
      <c r="K103" s="95"/>
      <c r="L103" s="96">
        <v>96.07533500000001</v>
      </c>
      <c r="M103" s="93">
        <v>29.482026300000005</v>
      </c>
      <c r="N103" s="118">
        <f>+M103/M101</f>
        <v>0.49790372703102559</v>
      </c>
      <c r="O103" s="115">
        <f t="shared" si="16"/>
        <v>-0.6931363674141755</v>
      </c>
      <c r="P103" s="25"/>
    </row>
    <row r="104" spans="2:16" x14ac:dyDescent="0.25">
      <c r="B104" s="22"/>
      <c r="C104" s="98" t="s">
        <v>108</v>
      </c>
      <c r="D104" s="99"/>
      <c r="E104" s="100"/>
      <c r="F104" s="101">
        <v>4.4925E-3</v>
      </c>
      <c r="G104" s="118">
        <f>+F104/F101</f>
        <v>1.1965071260355596E-4</v>
      </c>
      <c r="H104" s="115" t="str">
        <f t="shared" si="15"/>
        <v xml:space="preserve"> - </v>
      </c>
      <c r="I104" s="8"/>
      <c r="J104" s="94" t="s">
        <v>87</v>
      </c>
      <c r="K104" s="95"/>
      <c r="L104" s="96">
        <v>9.0663117999999994</v>
      </c>
      <c r="M104" s="93">
        <v>9.91591E-2</v>
      </c>
      <c r="N104" s="118">
        <f>+M104/M101</f>
        <v>1.6746367755272698E-3</v>
      </c>
      <c r="O104" s="115">
        <f t="shared" si="16"/>
        <v>-0.98906290648420014</v>
      </c>
      <c r="P104" s="25"/>
    </row>
    <row r="105" spans="2:16" x14ac:dyDescent="0.25">
      <c r="B105" s="22"/>
      <c r="C105" s="110" t="str">
        <f>+C73</f>
        <v>Canadá</v>
      </c>
      <c r="D105" s="120"/>
      <c r="E105" s="112">
        <f t="shared" ref="E105:F105" si="17">+E73</f>
        <v>12.080008699999999</v>
      </c>
      <c r="F105" s="104">
        <f t="shared" si="17"/>
        <v>25.571747599999998</v>
      </c>
      <c r="G105" s="121">
        <f>+F105/F105</f>
        <v>1</v>
      </c>
      <c r="H105" s="114">
        <f t="shared" si="15"/>
        <v>1.1168649986154398</v>
      </c>
      <c r="I105" s="8"/>
      <c r="J105" s="110" t="str">
        <f>+J73</f>
        <v>Namibia</v>
      </c>
      <c r="K105" s="120"/>
      <c r="L105" s="112">
        <f t="shared" ref="L105:M105" si="18">+L73</f>
        <v>84.907319999999999</v>
      </c>
      <c r="M105" s="104">
        <f t="shared" si="18"/>
        <v>45.8915948</v>
      </c>
      <c r="N105" s="121">
        <f>+M105/M105</f>
        <v>1</v>
      </c>
      <c r="O105" s="114">
        <f t="shared" si="16"/>
        <v>-0.45950955936425741</v>
      </c>
      <c r="P105" s="25"/>
    </row>
    <row r="106" spans="2:16" x14ac:dyDescent="0.25">
      <c r="B106" s="22"/>
      <c r="C106" s="90" t="s">
        <v>102</v>
      </c>
      <c r="D106" s="95"/>
      <c r="E106" s="96">
        <v>12.077847999999999</v>
      </c>
      <c r="F106" s="93">
        <v>25.571747599999998</v>
      </c>
      <c r="G106" s="118">
        <f>+F106/F105</f>
        <v>1</v>
      </c>
      <c r="H106" s="115">
        <f t="shared" si="15"/>
        <v>1.1172437010301834</v>
      </c>
      <c r="I106" s="8"/>
      <c r="J106" s="94" t="s">
        <v>81</v>
      </c>
      <c r="K106" s="95"/>
      <c r="L106" s="96">
        <v>84.907319999999999</v>
      </c>
      <c r="M106" s="93">
        <v>45.8915948</v>
      </c>
      <c r="N106" s="118">
        <f>+M106/M105</f>
        <v>1</v>
      </c>
      <c r="O106" s="115">
        <f t="shared" si="16"/>
        <v>-0.45950955936425741</v>
      </c>
      <c r="P106" s="25"/>
    </row>
    <row r="107" spans="2:16" x14ac:dyDescent="0.25">
      <c r="B107" s="22"/>
      <c r="C107" s="94" t="s">
        <v>171</v>
      </c>
      <c r="D107" s="95"/>
      <c r="E107" s="96">
        <v>2.1606999999999998E-3</v>
      </c>
      <c r="F107" s="93"/>
      <c r="G107" s="118">
        <f>+F107/F105</f>
        <v>0</v>
      </c>
      <c r="H107" s="115">
        <f t="shared" si="15"/>
        <v>-1</v>
      </c>
      <c r="I107" s="8"/>
      <c r="J107" s="94"/>
      <c r="K107" s="95"/>
      <c r="L107" s="96"/>
      <c r="M107" s="93"/>
      <c r="N107" s="118">
        <f>+M107/M105</f>
        <v>0</v>
      </c>
      <c r="O107" s="115" t="str">
        <f t="shared" si="16"/>
        <v xml:space="preserve"> - </v>
      </c>
      <c r="P107" s="25"/>
    </row>
    <row r="108" spans="2:16" x14ac:dyDescent="0.25">
      <c r="B108" s="22"/>
      <c r="C108" s="98"/>
      <c r="D108" s="99"/>
      <c r="E108" s="100"/>
      <c r="F108" s="101"/>
      <c r="G108" s="118">
        <f>+F108/F105</f>
        <v>0</v>
      </c>
      <c r="H108" s="115" t="str">
        <f t="shared" si="15"/>
        <v xml:space="preserve"> - </v>
      </c>
      <c r="I108" s="8"/>
      <c r="J108" s="98"/>
      <c r="K108" s="99"/>
      <c r="L108" s="100"/>
      <c r="M108" s="101"/>
      <c r="N108" s="118">
        <f>+M108/M105</f>
        <v>0</v>
      </c>
      <c r="O108" s="115" t="str">
        <f t="shared" si="16"/>
        <v xml:space="preserve"> - </v>
      </c>
      <c r="P108" s="25"/>
    </row>
    <row r="109" spans="2:16" x14ac:dyDescent="0.25">
      <c r="B109" s="22"/>
      <c r="C109" s="111" t="str">
        <f>+C74</f>
        <v>República Dominicana</v>
      </c>
      <c r="D109" s="130"/>
      <c r="E109" s="112">
        <f t="shared" ref="E109:F109" si="19">+E74</f>
        <v>3.80401E-2</v>
      </c>
      <c r="F109" s="104">
        <f t="shared" si="19"/>
        <v>7.0729199999999992E-2</v>
      </c>
      <c r="G109" s="114">
        <f>+F109/F109</f>
        <v>1</v>
      </c>
      <c r="H109" s="114">
        <f t="shared" si="15"/>
        <v>0.85933265159660444</v>
      </c>
      <c r="I109" s="8"/>
      <c r="J109" s="110" t="str">
        <f>+J74</f>
        <v>Canadá</v>
      </c>
      <c r="K109" s="131"/>
      <c r="L109" s="112">
        <f t="shared" ref="L109:M109" si="20">+L74</f>
        <v>130.76793330000004</v>
      </c>
      <c r="M109" s="104">
        <f t="shared" si="20"/>
        <v>37.159241200000004</v>
      </c>
      <c r="N109" s="114">
        <f>+M109/M109</f>
        <v>1</v>
      </c>
      <c r="O109" s="114">
        <f t="shared" si="16"/>
        <v>-0.71583827730341598</v>
      </c>
      <c r="P109" s="25"/>
    </row>
    <row r="110" spans="2:16" x14ac:dyDescent="0.25">
      <c r="B110" s="22"/>
      <c r="C110" s="94" t="s">
        <v>172</v>
      </c>
      <c r="D110" s="95"/>
      <c r="E110" s="96">
        <v>9.7178999999999998E-3</v>
      </c>
      <c r="F110" s="93">
        <v>6.2158699999999997E-2</v>
      </c>
      <c r="G110" s="115">
        <f>+F110/F109</f>
        <v>0.87882656667967407</v>
      </c>
      <c r="H110" s="115">
        <f t="shared" si="15"/>
        <v>5.3963099023451564</v>
      </c>
      <c r="I110" s="8"/>
      <c r="J110" s="94" t="s">
        <v>84</v>
      </c>
      <c r="K110" s="95"/>
      <c r="L110" s="96">
        <v>120.70657099999998</v>
      </c>
      <c r="M110" s="93">
        <v>34.955556400000006</v>
      </c>
      <c r="N110" s="115">
        <f>+M110/M109</f>
        <v>0.94069618407600863</v>
      </c>
      <c r="O110" s="115">
        <f t="shared" si="16"/>
        <v>-0.71040883598623639</v>
      </c>
      <c r="P110" s="25"/>
    </row>
    <row r="111" spans="2:16" x14ac:dyDescent="0.25">
      <c r="B111" s="22"/>
      <c r="C111" s="94" t="s">
        <v>173</v>
      </c>
      <c r="D111" s="95"/>
      <c r="E111" s="96">
        <v>1.1069000000000001E-2</v>
      </c>
      <c r="F111" s="93">
        <v>8.5705E-3</v>
      </c>
      <c r="G111" s="115">
        <f>+F111/F109</f>
        <v>0.12117343332032599</v>
      </c>
      <c r="H111" s="115">
        <f t="shared" si="15"/>
        <v>-0.2257204806215557</v>
      </c>
      <c r="I111" s="8"/>
      <c r="J111" s="94" t="s">
        <v>82</v>
      </c>
      <c r="K111" s="95"/>
      <c r="L111" s="96">
        <v>7.568032099999999</v>
      </c>
      <c r="M111" s="93">
        <v>1.403235</v>
      </c>
      <c r="N111" s="115">
        <f>+M111/M109</f>
        <v>3.7762746350159589E-2</v>
      </c>
      <c r="O111" s="115">
        <f t="shared" si="16"/>
        <v>-0.81458389955824839</v>
      </c>
      <c r="P111" s="25"/>
    </row>
    <row r="112" spans="2:16" x14ac:dyDescent="0.25">
      <c r="B112" s="22"/>
      <c r="C112" s="98" t="s">
        <v>179</v>
      </c>
      <c r="D112" s="99"/>
      <c r="E112" s="100">
        <v>1.0705299999999999E-2</v>
      </c>
      <c r="F112" s="101"/>
      <c r="G112" s="117">
        <f>+F112/F109</f>
        <v>0</v>
      </c>
      <c r="H112" s="117">
        <f t="shared" si="15"/>
        <v>-1</v>
      </c>
      <c r="I112" s="8"/>
      <c r="J112" s="98" t="s">
        <v>85</v>
      </c>
      <c r="K112" s="99"/>
      <c r="L112" s="100">
        <v>2.4363964999999994</v>
      </c>
      <c r="M112" s="101">
        <v>0.80044979999999999</v>
      </c>
      <c r="N112" s="117">
        <f>+M112/M109</f>
        <v>2.1541069573831877E-2</v>
      </c>
      <c r="O112" s="117">
        <f t="shared" si="16"/>
        <v>-0.67146160323247872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3:O35"/>
    <mergeCell ref="B1:P1"/>
    <mergeCell ref="C7:O8"/>
    <mergeCell ref="F9:L9"/>
    <mergeCell ref="F10:L10"/>
    <mergeCell ref="F11:G11"/>
    <mergeCell ref="C71:D71"/>
    <mergeCell ref="J71:K71"/>
    <mergeCell ref="C36:H36"/>
    <mergeCell ref="J36:O36"/>
    <mergeCell ref="C37:H37"/>
    <mergeCell ref="J37:O37"/>
    <mergeCell ref="C38:D38"/>
    <mergeCell ref="J38:K38"/>
    <mergeCell ref="C66:O68"/>
    <mergeCell ref="C69:H69"/>
    <mergeCell ref="J69:O69"/>
    <mergeCell ref="C70:H70"/>
    <mergeCell ref="J70:O70"/>
    <mergeCell ref="C98:H98"/>
    <mergeCell ref="J98:O98"/>
    <mergeCell ref="C99:H99"/>
    <mergeCell ref="J99:O99"/>
    <mergeCell ref="C100:D100"/>
    <mergeCell ref="J100:K10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G20" sqref="G20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32" t="s">
        <v>0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2:15" x14ac:dyDescent="0.25"/>
    <row r="11" spans="2:15" x14ac:dyDescent="0.25">
      <c r="G11" s="7"/>
    </row>
    <row r="12" spans="2:15" x14ac:dyDescent="0.25">
      <c r="D12" s="7"/>
      <c r="F12" s="7" t="s">
        <v>53</v>
      </c>
      <c r="G12" s="7"/>
      <c r="K12" s="7">
        <v>1</v>
      </c>
    </row>
    <row r="13" spans="2:15" x14ac:dyDescent="0.25">
      <c r="E13" s="7"/>
      <c r="G13" s="7" t="s">
        <v>54</v>
      </c>
      <c r="K13" s="7">
        <v>2</v>
      </c>
    </row>
    <row r="14" spans="2:15" x14ac:dyDescent="0.25">
      <c r="E14" s="7"/>
      <c r="G14" s="7" t="s">
        <v>55</v>
      </c>
      <c r="K14" s="7">
        <v>3</v>
      </c>
    </row>
    <row r="15" spans="2:15" x14ac:dyDescent="0.25">
      <c r="E15" s="7"/>
      <c r="G15" s="7" t="s">
        <v>56</v>
      </c>
      <c r="K15" s="7">
        <v>4</v>
      </c>
    </row>
    <row r="16" spans="2:15" x14ac:dyDescent="0.25">
      <c r="E16" s="7"/>
      <c r="G16" s="7" t="s">
        <v>57</v>
      </c>
      <c r="K16" s="7">
        <v>5</v>
      </c>
    </row>
    <row r="17" spans="5:11" x14ac:dyDescent="0.25">
      <c r="E17" s="7"/>
      <c r="G17" s="7" t="s">
        <v>58</v>
      </c>
      <c r="K17" s="7">
        <v>6</v>
      </c>
    </row>
    <row r="18" spans="5:11" x14ac:dyDescent="0.25">
      <c r="E18" s="7"/>
      <c r="G18" s="7" t="s">
        <v>59</v>
      </c>
      <c r="K18" s="7">
        <v>7</v>
      </c>
    </row>
    <row r="19" spans="5:11" x14ac:dyDescent="0.25">
      <c r="E19" s="7"/>
      <c r="G19" s="7" t="s">
        <v>60</v>
      </c>
      <c r="K19" s="7">
        <v>8</v>
      </c>
    </row>
    <row r="20" spans="5:11" x14ac:dyDescent="0.25">
      <c r="E20" s="7"/>
      <c r="G20" s="7" t="s">
        <v>61</v>
      </c>
      <c r="K20" s="7">
        <v>9</v>
      </c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145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209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42" t="s">
        <v>232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S1" s="209"/>
      <c r="T1" s="209"/>
      <c r="U1" s="209"/>
      <c r="V1" s="209"/>
      <c r="W1" s="209"/>
      <c r="X1" s="209"/>
      <c r="Y1" s="209"/>
      <c r="Z1" s="209"/>
    </row>
    <row r="2" spans="2:26" x14ac:dyDescent="0.25">
      <c r="B2" s="35" t="str">
        <f>+B6</f>
        <v>1. Exportaciones por tipo y sector</v>
      </c>
      <c r="C2" s="153"/>
      <c r="D2" s="153"/>
      <c r="E2" s="153"/>
      <c r="F2" s="153"/>
      <c r="G2" s="153"/>
      <c r="H2" s="153"/>
      <c r="I2" s="35"/>
      <c r="J2" s="35" t="str">
        <f>+B51</f>
        <v>3. Principales Socios Comerciales</v>
      </c>
      <c r="K2" s="11"/>
      <c r="L2" s="23"/>
      <c r="M2" s="14"/>
      <c r="N2" s="14"/>
      <c r="O2" s="14"/>
      <c r="P2" s="14"/>
      <c r="X2" s="218"/>
      <c r="Y2" s="218"/>
    </row>
    <row r="3" spans="2:26" x14ac:dyDescent="0.25">
      <c r="B3" s="35" t="str">
        <f>+B32</f>
        <v>2. Exportaciones de la Macro Región por Departamentos</v>
      </c>
      <c r="C3" s="35"/>
      <c r="D3" s="35"/>
      <c r="E3" s="35"/>
      <c r="F3" s="35"/>
      <c r="G3" s="35"/>
      <c r="H3" s="153"/>
      <c r="I3" s="35"/>
      <c r="J3" s="35" t="str">
        <f>+B73</f>
        <v>4. Principales productos exportados</v>
      </c>
      <c r="K3" s="11"/>
      <c r="L3" s="14"/>
      <c r="M3" s="14"/>
      <c r="N3" s="14"/>
      <c r="O3" s="14"/>
      <c r="P3" s="14"/>
      <c r="X3" s="218"/>
      <c r="Y3" s="219"/>
    </row>
    <row r="4" spans="2:26" x14ac:dyDescent="0.25">
      <c r="B4" s="36"/>
      <c r="C4" s="36"/>
      <c r="D4" s="36"/>
      <c r="E4" s="36"/>
      <c r="F4" s="37"/>
      <c r="G4" s="38"/>
      <c r="H4" s="38"/>
      <c r="I4" s="38"/>
      <c r="J4" s="38"/>
      <c r="K4" s="18"/>
      <c r="L4" s="18"/>
      <c r="M4" s="18"/>
      <c r="N4" s="18"/>
      <c r="O4" s="18"/>
      <c r="P4" s="18"/>
      <c r="X4" s="218"/>
      <c r="Y4" s="219"/>
    </row>
    <row r="5" spans="2:26" x14ac:dyDescent="0.25">
      <c r="B5" s="5"/>
      <c r="C5" s="6"/>
      <c r="D5" s="6"/>
      <c r="E5" s="6"/>
      <c r="F5" s="6"/>
      <c r="G5" s="4"/>
      <c r="H5" s="4"/>
      <c r="X5" s="218"/>
      <c r="Y5" s="219"/>
    </row>
    <row r="6" spans="2:2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  <c r="R6" s="30"/>
      <c r="X6" s="218"/>
      <c r="Y6" s="219"/>
    </row>
    <row r="7" spans="2:26" x14ac:dyDescent="0.25">
      <c r="B7" s="22"/>
      <c r="C7" s="233" t="str">
        <f>+CONCATENATE("Las exportaciones en esta macro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macro región alcanzaron los US$ 8,088.3 millones, creciendo en 4.2% respecto al 2015. De otro lado el 83.0% de estas exportaciones fueron de tipo Tradicional en tanto las exportaciones No Tradicional representaron el 17.0%.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  <c r="R7" s="30"/>
      <c r="X7" s="218"/>
      <c r="Y7" s="218"/>
    </row>
    <row r="8" spans="2:2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  <c r="R8" s="30"/>
      <c r="T8" s="30"/>
      <c r="U8" s="30"/>
      <c r="V8" s="30"/>
      <c r="W8" s="30"/>
      <c r="X8" s="218"/>
      <c r="Y8" s="218"/>
    </row>
    <row r="9" spans="2:26" x14ac:dyDescent="0.25">
      <c r="B9" s="22"/>
      <c r="C9" s="8"/>
      <c r="D9" s="8"/>
      <c r="E9" s="8"/>
      <c r="F9" s="234" t="s">
        <v>63</v>
      </c>
      <c r="G9" s="234"/>
      <c r="H9" s="234"/>
      <c r="I9" s="234"/>
      <c r="J9" s="234"/>
      <c r="K9" s="234"/>
      <c r="L9" s="234"/>
      <c r="M9" s="8"/>
      <c r="N9" s="8"/>
      <c r="O9" s="8"/>
      <c r="P9" s="25"/>
      <c r="R9" s="30"/>
      <c r="T9" s="30"/>
      <c r="U9" s="30" t="s">
        <v>2</v>
      </c>
      <c r="V9" s="30" t="s">
        <v>13</v>
      </c>
      <c r="W9" s="30"/>
      <c r="X9" s="218"/>
      <c r="Y9" s="218"/>
    </row>
    <row r="10" spans="2:2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  <c r="R10" s="30"/>
      <c r="T10" s="30" t="s">
        <v>3</v>
      </c>
      <c r="U10" s="39">
        <v>994.38900000000001</v>
      </c>
      <c r="V10" s="39"/>
      <c r="W10" s="30"/>
      <c r="X10" s="218"/>
      <c r="Y10" s="218"/>
    </row>
    <row r="11" spans="2:26" x14ac:dyDescent="0.25">
      <c r="B11" s="22"/>
      <c r="C11" s="8"/>
      <c r="D11" s="8"/>
      <c r="E11" s="8"/>
      <c r="F11" s="236" t="s">
        <v>11</v>
      </c>
      <c r="G11" s="237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  <c r="R11" s="30"/>
      <c r="T11" s="30" t="s">
        <v>17</v>
      </c>
      <c r="U11" s="39">
        <v>130.357</v>
      </c>
      <c r="V11" s="39"/>
      <c r="W11" s="30"/>
    </row>
    <row r="12" spans="2:26" ht="16.5" x14ac:dyDescent="0.25">
      <c r="B12" s="22"/>
      <c r="C12" s="8"/>
      <c r="D12" s="8"/>
      <c r="E12" s="8"/>
      <c r="F12" s="71" t="s">
        <v>2</v>
      </c>
      <c r="G12" s="72"/>
      <c r="H12" s="84">
        <f>+Áncash!H12+Apurímac!H12+Ayacucho!H12+Huancavelica!H12+Huánuco!H12+Ica!H12+Junín!H12+Pasco!H12</f>
        <v>1361.1610000000001</v>
      </c>
      <c r="I12" s="85">
        <f>+Áncash!I12+Apurímac!I12+Ayacucho!I12+Huancavelica!I12+Huánuco!I12+Ica!I12+Junín!I12+Pasco!I12</f>
        <v>1373.4199999999998</v>
      </c>
      <c r="J12" s="73">
        <f t="shared" ref="J12:J27" si="0">IFERROR(I12/I$27, " - ")</f>
        <v>0.16980388394455573</v>
      </c>
      <c r="K12" s="74">
        <f>IFERROR(I12/H12-1," - ")</f>
        <v>9.0062821370873181E-3</v>
      </c>
      <c r="L12" s="75">
        <f>IFERROR(I12-H12, " - ")</f>
        <v>12.258999999999787</v>
      </c>
      <c r="M12" s="154">
        <f>+L12*100</f>
        <v>1225.8999999999787</v>
      </c>
      <c r="N12" s="8"/>
      <c r="O12" s="8"/>
      <c r="P12" s="25"/>
      <c r="R12" s="30"/>
      <c r="T12" s="30" t="s">
        <v>9</v>
      </c>
      <c r="U12" s="39">
        <v>119.663</v>
      </c>
      <c r="V12" s="39"/>
      <c r="W12" s="30"/>
    </row>
    <row r="13" spans="2:26" x14ac:dyDescent="0.25">
      <c r="B13" s="22"/>
      <c r="C13" s="8"/>
      <c r="D13" s="8"/>
      <c r="E13" s="8"/>
      <c r="F13" s="58" t="s">
        <v>3</v>
      </c>
      <c r="G13" s="56"/>
      <c r="H13" s="27">
        <f>+Áncash!H13+Apurímac!H13+Ayacucho!H13+Huancavelica!H13+Huánuco!H13+Ica!H13+Junín!H13+Pasco!H13</f>
        <v>1030.2710000000002</v>
      </c>
      <c r="I13" s="62">
        <f>+Áncash!I13+Apurímac!I13+Ayacucho!I13+Huancavelica!I13+Huánuco!I13+Ica!I13+Junín!I13+Pasco!I13</f>
        <v>994.38900000000001</v>
      </c>
      <c r="J13" s="73">
        <f t="shared" si="0"/>
        <v>0.12294208206647847</v>
      </c>
      <c r="K13" s="66">
        <f t="shared" ref="K13:K27" si="1">IFERROR(I13/H13-1," - ")</f>
        <v>-3.4827729791482187E-2</v>
      </c>
      <c r="L13" s="224">
        <f t="shared" ref="L13:L27" si="2">IFERROR(I13-H13, " - ")</f>
        <v>-35.882000000000176</v>
      </c>
      <c r="M13" s="154">
        <f t="shared" ref="M13:M27" si="3">+L13*100</f>
        <v>-3588.2000000000176</v>
      </c>
      <c r="N13" s="8"/>
      <c r="O13" s="8"/>
      <c r="P13" s="25"/>
      <c r="R13" s="30"/>
      <c r="T13" s="30" t="s">
        <v>10</v>
      </c>
      <c r="U13" s="39">
        <v>100.22800000000001</v>
      </c>
      <c r="V13" s="39"/>
      <c r="W13" s="30"/>
    </row>
    <row r="14" spans="2:26" x14ac:dyDescent="0.25">
      <c r="B14" s="22"/>
      <c r="C14" s="8"/>
      <c r="D14" s="8"/>
      <c r="E14" s="8"/>
      <c r="F14" s="58" t="s">
        <v>4</v>
      </c>
      <c r="G14" s="56"/>
      <c r="H14" s="27">
        <f>+Áncash!H14+Apurímac!H14+Ayacucho!H14+Huancavelica!H14+Huánuco!H14+Ica!H14+Junín!H14+Pasco!H14</f>
        <v>16.026</v>
      </c>
      <c r="I14" s="62">
        <f>+Áncash!I14+Apurímac!I14+Ayacucho!I14+Huancavelica!I14+Huánuco!I14+Ica!I14+Junín!I14+Pasco!I14</f>
        <v>14.977</v>
      </c>
      <c r="J14" s="78">
        <f t="shared" si="0"/>
        <v>1.8516934148604298E-3</v>
      </c>
      <c r="K14" s="65">
        <f t="shared" si="1"/>
        <v>-6.5456133782603287E-2</v>
      </c>
      <c r="L14" s="225">
        <f t="shared" si="2"/>
        <v>-1.0489999999999995</v>
      </c>
      <c r="M14" s="154">
        <f t="shared" si="3"/>
        <v>-104.89999999999995</v>
      </c>
      <c r="N14" s="8"/>
      <c r="O14" s="8"/>
      <c r="P14" s="25"/>
      <c r="R14" s="30"/>
      <c r="T14" s="30" t="s">
        <v>51</v>
      </c>
      <c r="U14" s="39">
        <v>28.788</v>
      </c>
      <c r="V14" s="39"/>
      <c r="W14" s="30"/>
    </row>
    <row r="15" spans="2:26" x14ac:dyDescent="0.25">
      <c r="B15" s="22"/>
      <c r="C15" s="8"/>
      <c r="D15" s="8"/>
      <c r="E15" s="8"/>
      <c r="F15" s="58" t="s">
        <v>5</v>
      </c>
      <c r="G15" s="56"/>
      <c r="H15" s="27">
        <f>+Áncash!H15+Apurímac!H15+Ayacucho!H15+Huancavelica!H15+Huánuco!H15+Ica!H15+Junín!H15+Pasco!H15</f>
        <v>3.21</v>
      </c>
      <c r="I15" s="62">
        <f>+Áncash!I15+Apurímac!I15+Ayacucho!I15+Huancavelica!I15+Huánuco!I15+Ica!I15+Junín!I15+Pasco!I15</f>
        <v>3.2689999999999997</v>
      </c>
      <c r="J15" s="78">
        <f t="shared" si="0"/>
        <v>4.0416543855102785E-4</v>
      </c>
      <c r="K15" s="65">
        <f t="shared" si="1"/>
        <v>1.8380062305295874E-2</v>
      </c>
      <c r="L15" s="225">
        <f t="shared" si="2"/>
        <v>5.8999999999999719E-2</v>
      </c>
      <c r="M15" s="154">
        <f t="shared" si="3"/>
        <v>5.8999999999999719</v>
      </c>
      <c r="N15" s="8"/>
      <c r="O15" s="8"/>
      <c r="P15" s="25"/>
      <c r="R15" s="30"/>
      <c r="T15" s="30" t="s">
        <v>15</v>
      </c>
      <c r="U15" s="39"/>
      <c r="V15" s="39">
        <v>5634.2129999999997</v>
      </c>
      <c r="W15" s="30"/>
    </row>
    <row r="16" spans="2:26" x14ac:dyDescent="0.25">
      <c r="B16" s="22"/>
      <c r="C16" s="8"/>
      <c r="D16" s="8"/>
      <c r="E16" s="8"/>
      <c r="F16" s="58" t="s">
        <v>6</v>
      </c>
      <c r="G16" s="56"/>
      <c r="H16" s="27">
        <f>+Áncash!H16+Apurímac!H16+Ayacucho!H16+Huancavelica!H16+Huánuco!H16+Ica!H16+Junín!H16+Pasco!H16</f>
        <v>13.399000000000001</v>
      </c>
      <c r="I16" s="62">
        <f>+Áncash!I16+Apurímac!I16+Ayacucho!I16+Huancavelica!I16+Huánuco!I16+Ica!I16+Junín!I16+Pasco!I16</f>
        <v>5.2929999999999993</v>
      </c>
      <c r="J16" s="78">
        <f t="shared" si="0"/>
        <v>6.544043029215633E-4</v>
      </c>
      <c r="K16" s="65">
        <f t="shared" si="1"/>
        <v>-0.60497052018807385</v>
      </c>
      <c r="L16" s="225">
        <f t="shared" si="2"/>
        <v>-8.1060000000000016</v>
      </c>
      <c r="M16" s="154">
        <f t="shared" si="3"/>
        <v>-810.60000000000014</v>
      </c>
      <c r="N16" s="8"/>
      <c r="O16" s="8"/>
      <c r="P16" s="25"/>
      <c r="R16" s="30"/>
      <c r="T16" s="30" t="s">
        <v>18</v>
      </c>
      <c r="U16" s="39"/>
      <c r="V16" s="39">
        <v>586.95399999999995</v>
      </c>
      <c r="W16" s="34"/>
    </row>
    <row r="17" spans="2:25" x14ac:dyDescent="0.25">
      <c r="B17" s="22"/>
      <c r="C17" s="8"/>
      <c r="D17" s="8"/>
      <c r="E17" s="8"/>
      <c r="F17" s="58" t="s">
        <v>17</v>
      </c>
      <c r="G17" s="56"/>
      <c r="H17" s="27">
        <f>+Áncash!H17+Apurímac!H17+Ayacucho!H17+Huancavelica!H17+Huánuco!H17+Ica!H17+Junín!H17+Pasco!H17</f>
        <v>119.71299999999999</v>
      </c>
      <c r="I17" s="62">
        <f>+Áncash!I17+Apurímac!I17+Ayacucho!I17+Huancavelica!I17+Huánuco!I17+Ica!I17+Junín!I17+Pasco!I17</f>
        <v>130.357</v>
      </c>
      <c r="J17" s="78">
        <f t="shared" si="0"/>
        <v>1.6116792313611607E-2</v>
      </c>
      <c r="K17" s="65">
        <f t="shared" si="1"/>
        <v>8.8912649419862655E-2</v>
      </c>
      <c r="L17" s="225">
        <f t="shared" si="2"/>
        <v>10.644000000000005</v>
      </c>
      <c r="M17" s="154">
        <f t="shared" si="3"/>
        <v>1064.4000000000005</v>
      </c>
      <c r="N17" s="8"/>
      <c r="O17" s="8"/>
      <c r="P17" s="25"/>
      <c r="R17" s="30"/>
      <c r="T17" s="30" t="s">
        <v>16</v>
      </c>
      <c r="U17" s="39"/>
      <c r="V17" s="39">
        <v>426.31699999999989</v>
      </c>
      <c r="W17" s="34"/>
    </row>
    <row r="18" spans="2:25" x14ac:dyDescent="0.25">
      <c r="B18" s="22"/>
      <c r="C18" s="8"/>
      <c r="D18" s="8"/>
      <c r="E18" s="8"/>
      <c r="F18" s="58" t="s">
        <v>7</v>
      </c>
      <c r="G18" s="56"/>
      <c r="H18" s="27">
        <f>+Áncash!H18+Apurímac!H18+Ayacucho!H18+Huancavelica!H18+Huánuco!H18+Ica!H18+Junín!H18+Pasco!H18</f>
        <v>4.7490000000000006</v>
      </c>
      <c r="I18" s="62">
        <f>+Áncash!I18+Apurímac!I18+Ayacucho!I18+Huancavelica!I18+Huánuco!I18+Ica!I18+Junín!I18+Pasco!I18</f>
        <v>1.696</v>
      </c>
      <c r="J18" s="78">
        <f t="shared" si="0"/>
        <v>2.0968632113262261E-4</v>
      </c>
      <c r="K18" s="65">
        <f t="shared" si="1"/>
        <v>-0.64287218361760368</v>
      </c>
      <c r="L18" s="225">
        <f t="shared" si="2"/>
        <v>-3.0530000000000008</v>
      </c>
      <c r="M18" s="154">
        <f t="shared" si="3"/>
        <v>-305.30000000000007</v>
      </c>
      <c r="N18" s="8"/>
      <c r="O18" s="8"/>
      <c r="P18" s="25"/>
      <c r="R18" s="30"/>
      <c r="T18" s="30" t="s">
        <v>14</v>
      </c>
      <c r="U18" s="39"/>
      <c r="V18" s="39">
        <v>67.369</v>
      </c>
      <c r="W18" s="34"/>
    </row>
    <row r="19" spans="2:25" x14ac:dyDescent="0.25">
      <c r="B19" s="22"/>
      <c r="C19" s="8"/>
      <c r="D19" s="8"/>
      <c r="E19" s="8"/>
      <c r="F19" s="58" t="s">
        <v>8</v>
      </c>
      <c r="G19" s="56"/>
      <c r="H19" s="27">
        <f>+Áncash!H19+Apurímac!H19+Ayacucho!H19+Huancavelica!H19+Huánuco!H19+Ica!H19+Junín!H19+Pasco!H19</f>
        <v>3.0910000000000002</v>
      </c>
      <c r="I19" s="62">
        <f>+Áncash!I19+Apurímac!I19+Ayacucho!I19+Huancavelica!I19+Huánuco!I19+Ica!I19+Junín!I19+Pasco!I19</f>
        <v>3.5529999999999999</v>
      </c>
      <c r="J19" s="78">
        <f t="shared" si="0"/>
        <v>4.3927800647653782E-4</v>
      </c>
      <c r="K19" s="65">
        <f t="shared" si="1"/>
        <v>0.14946619217081847</v>
      </c>
      <c r="L19" s="225">
        <f t="shared" si="2"/>
        <v>0.46199999999999974</v>
      </c>
      <c r="M19" s="154">
        <f t="shared" si="3"/>
        <v>46.199999999999974</v>
      </c>
      <c r="N19" s="8"/>
      <c r="O19" s="8"/>
      <c r="P19" s="25"/>
      <c r="R19" s="30"/>
      <c r="T19" s="30"/>
      <c r="U19" s="34"/>
      <c r="V19" s="220"/>
      <c r="W19" s="220"/>
    </row>
    <row r="20" spans="2:25" x14ac:dyDescent="0.25">
      <c r="B20" s="22"/>
      <c r="C20" s="8"/>
      <c r="D20" s="8"/>
      <c r="E20" s="8"/>
      <c r="F20" s="58" t="s">
        <v>9</v>
      </c>
      <c r="G20" s="56"/>
      <c r="H20" s="27">
        <f>+Áncash!H20+Apurímac!H20+Ayacucho!H20+Huancavelica!H20+Huánuco!H20+Ica!H20+Junín!H20+Pasco!H20</f>
        <v>77.957999999999998</v>
      </c>
      <c r="I20" s="62">
        <f>+Áncash!I20+Apurímac!I20+Ayacucho!I20+Huancavelica!I20+Huánuco!I20+Ica!I20+Junín!I20+Pasco!I20</f>
        <v>119.663</v>
      </c>
      <c r="J20" s="78">
        <f t="shared" si="0"/>
        <v>1.4794631041092583E-2</v>
      </c>
      <c r="K20" s="65">
        <f t="shared" si="1"/>
        <v>0.53496754662767132</v>
      </c>
      <c r="L20" s="225">
        <f t="shared" si="2"/>
        <v>41.704999999999998</v>
      </c>
      <c r="M20" s="154">
        <f t="shared" si="3"/>
        <v>4170.5</v>
      </c>
      <c r="N20" s="8"/>
      <c r="O20" s="8"/>
      <c r="P20" s="25"/>
      <c r="R20" s="30"/>
      <c r="U20" s="211"/>
      <c r="V20" s="212"/>
      <c r="W20" s="212"/>
    </row>
    <row r="21" spans="2:25" x14ac:dyDescent="0.25">
      <c r="B21" s="22"/>
      <c r="C21" s="8"/>
      <c r="D21" s="8"/>
      <c r="E21" s="8"/>
      <c r="F21" s="59" t="s">
        <v>10</v>
      </c>
      <c r="G21" s="57"/>
      <c r="H21" s="63">
        <f>+Áncash!H21+Apurímac!H21+Ayacucho!H21+Huancavelica!H21+Huánuco!H21+Ica!H21+Junín!H21+Pasco!H21</f>
        <v>92.738</v>
      </c>
      <c r="I21" s="64">
        <f>+Áncash!I21+Apurímac!I21+Ayacucho!I21+Huancavelica!I21+Huánuco!I21+Ica!I21+Junín!I21+Pasco!I21</f>
        <v>100.22800000000001</v>
      </c>
      <c r="J21" s="79">
        <f t="shared" si="0"/>
        <v>1.2391769218443692E-2</v>
      </c>
      <c r="K21" s="67">
        <f t="shared" si="1"/>
        <v>8.0765166382712694E-2</v>
      </c>
      <c r="L21" s="226">
        <f t="shared" si="2"/>
        <v>7.4900000000000091</v>
      </c>
      <c r="M21" s="154">
        <f t="shared" si="3"/>
        <v>749.00000000000091</v>
      </c>
      <c r="N21" s="8"/>
      <c r="O21" s="8"/>
      <c r="P21" s="25"/>
      <c r="U21" s="211"/>
      <c r="V21" s="212"/>
      <c r="W21" s="212"/>
    </row>
    <row r="22" spans="2:25" ht="16.5" x14ac:dyDescent="0.25">
      <c r="B22" s="22"/>
      <c r="C22" s="8"/>
      <c r="D22" s="8"/>
      <c r="E22" s="8"/>
      <c r="F22" s="71" t="s">
        <v>13</v>
      </c>
      <c r="G22" s="72"/>
      <c r="H22" s="84">
        <f>+Áncash!H22+Apurímac!H22+Ayacucho!H22+Huancavelica!H22+Huánuco!H22+Ica!H22+Junín!H22+Pasco!H22</f>
        <v>6399.4449999999988</v>
      </c>
      <c r="I22" s="85">
        <f>+Áncash!I22+Apurímac!I22+Ayacucho!I22+Huancavelica!I22+Huánuco!I22+Ica!I22+Junín!I22+Pasco!I22</f>
        <v>6714.8520000000008</v>
      </c>
      <c r="J22" s="76">
        <f t="shared" si="0"/>
        <v>0.83019611605544419</v>
      </c>
      <c r="K22" s="76">
        <f t="shared" si="1"/>
        <v>4.9286617823889767E-2</v>
      </c>
      <c r="L22" s="91">
        <f t="shared" si="2"/>
        <v>315.40700000000197</v>
      </c>
      <c r="M22" s="154">
        <f t="shared" si="3"/>
        <v>31540.700000000197</v>
      </c>
      <c r="N22" s="8"/>
      <c r="O22" s="8"/>
      <c r="P22" s="25"/>
      <c r="U22" s="211"/>
      <c r="V22" s="212"/>
      <c r="W22" s="212"/>
    </row>
    <row r="23" spans="2:25" x14ac:dyDescent="0.25">
      <c r="B23" s="22"/>
      <c r="C23" s="8"/>
      <c r="D23" s="8"/>
      <c r="E23" s="8"/>
      <c r="F23" s="60" t="s">
        <v>14</v>
      </c>
      <c r="G23" s="61"/>
      <c r="H23" s="27">
        <f>+Áncash!H23+Apurímac!H23+Ayacucho!H23+Huancavelica!H23+Huánuco!H23+Ica!H23+Junín!H23+Pasco!H23</f>
        <v>53.974000000000004</v>
      </c>
      <c r="I23" s="62">
        <f>+Áncash!I23+Apurímac!I23+Ayacucho!I23+Huancavelica!I23+Huánuco!I23+Ica!I23+Junín!I23+Pasco!I23</f>
        <v>67.369</v>
      </c>
      <c r="J23" s="78">
        <f t="shared" si="0"/>
        <v>8.3292203823016817E-3</v>
      </c>
      <c r="K23" s="65">
        <f t="shared" si="1"/>
        <v>0.24817504724496975</v>
      </c>
      <c r="L23" s="225">
        <f t="shared" si="2"/>
        <v>13.394999999999996</v>
      </c>
      <c r="M23" s="154">
        <f t="shared" si="3"/>
        <v>1339.4999999999995</v>
      </c>
      <c r="N23" s="86"/>
      <c r="O23" s="8"/>
      <c r="P23" s="25"/>
      <c r="R23" s="8"/>
      <c r="W23" s="211"/>
      <c r="X23" s="211"/>
      <c r="Y23" s="211"/>
    </row>
    <row r="24" spans="2:25" x14ac:dyDescent="0.25">
      <c r="B24" s="22"/>
      <c r="C24" s="8"/>
      <c r="D24" s="8"/>
      <c r="E24" s="8"/>
      <c r="F24" s="58" t="s">
        <v>15</v>
      </c>
      <c r="G24" s="56"/>
      <c r="H24" s="27">
        <f>+Áncash!H24+Apurímac!H24+Ayacucho!H24+Huancavelica!H24+Huánuco!H24+Ica!H24+Junín!H24+Pasco!H24</f>
        <v>5283.9859999999999</v>
      </c>
      <c r="I24" s="62">
        <f>+Áncash!I24+Apurímac!I24+Ayacucho!I24+Huancavelica!I24+Huánuco!I24+Ica!I24+Junín!I24+Pasco!I24</f>
        <v>5634.2129999999997</v>
      </c>
      <c r="J24" s="78">
        <f t="shared" si="0"/>
        <v>0.69659044601863029</v>
      </c>
      <c r="K24" s="65">
        <f t="shared" si="1"/>
        <v>6.628083420357278E-2</v>
      </c>
      <c r="L24" s="225">
        <f t="shared" si="2"/>
        <v>350.22699999999986</v>
      </c>
      <c r="M24" s="154">
        <f t="shared" si="3"/>
        <v>35022.699999999983</v>
      </c>
      <c r="N24" s="8"/>
      <c r="O24" s="8"/>
      <c r="P24" s="25"/>
      <c r="R24" s="8"/>
      <c r="W24" s="211"/>
      <c r="X24" s="211"/>
      <c r="Y24" s="211"/>
    </row>
    <row r="25" spans="2:25" x14ac:dyDescent="0.25">
      <c r="B25" s="22"/>
      <c r="C25" s="8"/>
      <c r="D25" s="8"/>
      <c r="E25" s="8"/>
      <c r="F25" s="58" t="s">
        <v>16</v>
      </c>
      <c r="G25" s="56"/>
      <c r="H25" s="27">
        <f>+Áncash!H25+Apurímac!H25+Ayacucho!H25+Huancavelica!H25+Huánuco!H25+Ica!H25+Junín!H25+Pasco!H25</f>
        <v>412.06299999999999</v>
      </c>
      <c r="I25" s="62">
        <f>+Áncash!I25+Apurímac!I25+Ayacucho!I25+Huancavelica!I25+Huánuco!I25+Ica!I25+Junín!I25+Pasco!I25</f>
        <v>426.31699999999989</v>
      </c>
      <c r="J25" s="78">
        <f t="shared" si="0"/>
        <v>5.2708044437674677E-2</v>
      </c>
      <c r="K25" s="65">
        <f t="shared" si="1"/>
        <v>3.4591797856152739E-2</v>
      </c>
      <c r="L25" s="225">
        <f t="shared" si="2"/>
        <v>14.253999999999905</v>
      </c>
      <c r="M25" s="154">
        <f t="shared" si="3"/>
        <v>1425.3999999999905</v>
      </c>
      <c r="N25" s="8"/>
      <c r="O25" s="8"/>
      <c r="P25" s="25"/>
      <c r="R25" s="28"/>
      <c r="W25" s="211"/>
      <c r="X25" s="211"/>
      <c r="Y25" s="211"/>
    </row>
    <row r="26" spans="2:25" x14ac:dyDescent="0.25">
      <c r="B26" s="22"/>
      <c r="C26" s="8"/>
      <c r="D26" s="8"/>
      <c r="E26" s="8"/>
      <c r="F26" s="59" t="s">
        <v>18</v>
      </c>
      <c r="G26" s="57"/>
      <c r="H26" s="63">
        <f>+Áncash!H26+Apurímac!H26+Ayacucho!H26+Huancavelica!H26+Huánuco!H26+Ica!H26+Junín!H26+Pasco!H26</f>
        <v>649.41999999999996</v>
      </c>
      <c r="I26" s="64">
        <f>+Áncash!I26+Apurímac!I26+Ayacucho!I26+Huancavelica!I26+Huánuco!I26+Ica!I26+Junín!I26+Pasco!I26</f>
        <v>586.95399999999995</v>
      </c>
      <c r="J26" s="79">
        <f t="shared" si="0"/>
        <v>7.2568528852639952E-2</v>
      </c>
      <c r="K26" s="67">
        <f t="shared" si="1"/>
        <v>-9.6187367189184192E-2</v>
      </c>
      <c r="L26" s="226">
        <f t="shared" si="2"/>
        <v>-62.466000000000008</v>
      </c>
      <c r="M26" s="154">
        <f t="shared" si="3"/>
        <v>-6246.6</v>
      </c>
      <c r="N26" s="8"/>
      <c r="O26" s="8"/>
      <c r="P26" s="25"/>
      <c r="R26" s="8"/>
      <c r="W26" s="211"/>
      <c r="X26" s="211"/>
      <c r="Y26" s="211"/>
    </row>
    <row r="27" spans="2:25" ht="15" customHeight="1" x14ac:dyDescent="0.25">
      <c r="B27" s="22"/>
      <c r="C27" s="8"/>
      <c r="D27" s="8"/>
      <c r="E27" s="8"/>
      <c r="F27" s="80"/>
      <c r="G27" s="81" t="s">
        <v>12</v>
      </c>
      <c r="H27" s="85">
        <f>+H22+H12</f>
        <v>7760.6059999999989</v>
      </c>
      <c r="I27" s="85">
        <f>+I22+I12</f>
        <v>8088.2720000000008</v>
      </c>
      <c r="J27" s="79">
        <f t="shared" si="0"/>
        <v>1</v>
      </c>
      <c r="K27" s="79">
        <f t="shared" si="1"/>
        <v>4.2221702789705162E-2</v>
      </c>
      <c r="L27" s="91">
        <f t="shared" si="2"/>
        <v>327.66600000000199</v>
      </c>
      <c r="M27" s="154">
        <f t="shared" si="3"/>
        <v>32766.600000000199</v>
      </c>
      <c r="N27" s="86"/>
      <c r="O27" s="8"/>
      <c r="P27" s="25"/>
      <c r="R27" s="8"/>
      <c r="X27" s="211"/>
      <c r="Y27" s="211"/>
    </row>
    <row r="28" spans="2:25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  <c r="R28" s="8"/>
      <c r="X28" s="211"/>
      <c r="Y28" s="211"/>
    </row>
    <row r="29" spans="2:25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  <c r="R29" s="8"/>
      <c r="S29" s="211"/>
    </row>
    <row r="30" spans="2:25" x14ac:dyDescent="0.25">
      <c r="B30" s="3"/>
      <c r="C30" s="3"/>
      <c r="D30" s="3"/>
      <c r="E30" s="47"/>
      <c r="F30" s="47"/>
      <c r="G30" s="47"/>
      <c r="H30" s="48"/>
      <c r="I30" s="49"/>
      <c r="J30" s="48"/>
      <c r="K30" s="49"/>
      <c r="L30" s="50"/>
      <c r="M30" s="49"/>
      <c r="N30" s="3"/>
      <c r="O30" s="3"/>
      <c r="P30" s="3"/>
      <c r="R30" s="8"/>
      <c r="S30" s="211"/>
    </row>
    <row r="31" spans="2:25" x14ac:dyDescent="0.25">
      <c r="B31" s="3"/>
      <c r="C31" s="3"/>
      <c r="D31" s="3"/>
      <c r="E31" s="52"/>
      <c r="F31" s="52"/>
      <c r="G31" s="52"/>
      <c r="H31" s="51"/>
      <c r="I31" s="45"/>
      <c r="J31" s="51"/>
      <c r="K31" s="45"/>
      <c r="L31" s="51"/>
      <c r="M31" s="45"/>
      <c r="N31" s="3"/>
      <c r="O31" s="3"/>
      <c r="P31" s="3"/>
      <c r="R31" s="8"/>
      <c r="S31" s="211"/>
    </row>
    <row r="32" spans="2:25" x14ac:dyDescent="0.25">
      <c r="B32" s="21" t="s">
        <v>47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  <c r="R32" s="8"/>
      <c r="S32" s="211"/>
    </row>
    <row r="33" spans="2:25" x14ac:dyDescent="0.25">
      <c r="B33" s="22"/>
      <c r="C33" s="233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Áncash lideran en millones de US$ las exportaciones en esta macro región, representando el 32.4% del total exportado, seguido por Ica y Apurímac respectivamente.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  <c r="R33" s="8"/>
      <c r="S33" s="211"/>
      <c r="X33" s="211"/>
      <c r="Y33" s="211"/>
    </row>
    <row r="34" spans="2:25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  <c r="R34" s="8"/>
      <c r="S34" s="211"/>
      <c r="X34" s="211"/>
      <c r="Y34" s="211"/>
    </row>
    <row r="35" spans="2:25" x14ac:dyDescent="0.25">
      <c r="B35" s="22"/>
      <c r="C35" s="8"/>
      <c r="D35" s="8"/>
      <c r="E35" s="8"/>
      <c r="F35" s="234" t="s">
        <v>63</v>
      </c>
      <c r="G35" s="234"/>
      <c r="H35" s="234"/>
      <c r="I35" s="234"/>
      <c r="J35" s="234"/>
      <c r="K35" s="234"/>
      <c r="L35" s="234"/>
      <c r="M35" s="8"/>
      <c r="N35" s="8"/>
      <c r="O35" s="8"/>
      <c r="P35" s="25"/>
      <c r="R35" s="8"/>
      <c r="S35" s="211"/>
      <c r="X35" s="211"/>
      <c r="Y35" s="211"/>
    </row>
    <row r="36" spans="2:25" x14ac:dyDescent="0.25">
      <c r="B36" s="22"/>
      <c r="C36" s="8"/>
      <c r="D36" s="8"/>
      <c r="E36" s="8"/>
      <c r="F36" s="235" t="s">
        <v>23</v>
      </c>
      <c r="G36" s="235"/>
      <c r="H36" s="235"/>
      <c r="I36" s="235"/>
      <c r="J36" s="235"/>
      <c r="K36" s="235"/>
      <c r="L36" s="235"/>
      <c r="M36" s="8"/>
      <c r="N36" s="8"/>
      <c r="O36" s="8"/>
      <c r="P36" s="25"/>
      <c r="R36" s="8"/>
      <c r="S36" s="211"/>
      <c r="T36" s="211"/>
      <c r="U36" s="211"/>
      <c r="V36" s="211"/>
      <c r="W36" s="212"/>
      <c r="X36" s="211"/>
      <c r="Y36" s="211"/>
    </row>
    <row r="37" spans="2:25" x14ac:dyDescent="0.25">
      <c r="B37" s="146"/>
      <c r="C37" s="3"/>
      <c r="D37" s="3"/>
      <c r="E37" s="47"/>
      <c r="F37" s="236" t="s">
        <v>48</v>
      </c>
      <c r="G37" s="237"/>
      <c r="H37" s="82">
        <v>2015</v>
      </c>
      <c r="I37" s="83">
        <v>2016</v>
      </c>
      <c r="J37" s="83" t="s">
        <v>19</v>
      </c>
      <c r="K37" s="83" t="s">
        <v>20</v>
      </c>
      <c r="L37" s="83" t="s">
        <v>21</v>
      </c>
      <c r="M37" s="49"/>
      <c r="N37" s="3"/>
      <c r="O37" s="3"/>
      <c r="P37" s="139"/>
      <c r="R37" s="8"/>
      <c r="S37" s="211"/>
      <c r="X37" s="211"/>
      <c r="Y37" s="211"/>
    </row>
    <row r="38" spans="2:25" x14ac:dyDescent="0.25">
      <c r="B38" s="146"/>
      <c r="C38" s="3"/>
      <c r="D38" s="3"/>
      <c r="E38" s="53"/>
      <c r="F38" s="137" t="s">
        <v>54</v>
      </c>
      <c r="G38" s="141"/>
      <c r="H38" s="136">
        <v>2632.9342170600066</v>
      </c>
      <c r="I38" s="134">
        <v>2618.0752187400035</v>
      </c>
      <c r="J38" s="135">
        <f t="shared" ref="J38:J45" si="4">+I38/I$46</f>
        <v>0.32368778505107487</v>
      </c>
      <c r="K38" s="135">
        <f t="shared" ref="K38:K45" si="5">+I38/H38-1</f>
        <v>-5.6435129384261318E-3</v>
      </c>
      <c r="L38" s="134">
        <f t="shared" ref="L38:L45" si="6">+I38-H38</f>
        <v>-14.858998320003138</v>
      </c>
      <c r="M38" s="51">
        <f>+L38*100</f>
        <v>-1485.8998320003138</v>
      </c>
      <c r="N38" s="3"/>
      <c r="O38" s="3"/>
      <c r="P38" s="139"/>
      <c r="R38" s="8"/>
      <c r="S38" s="211"/>
      <c r="T38" s="31"/>
      <c r="U38" s="31">
        <v>2015</v>
      </c>
      <c r="V38" s="31">
        <v>2016</v>
      </c>
      <c r="W38" s="213"/>
      <c r="X38" s="211"/>
      <c r="Y38" s="211"/>
    </row>
    <row r="39" spans="2:25" x14ac:dyDescent="0.25">
      <c r="B39" s="146"/>
      <c r="C39" s="3"/>
      <c r="D39" s="3"/>
      <c r="E39" s="47"/>
      <c r="F39" s="60" t="s">
        <v>59</v>
      </c>
      <c r="G39" s="221"/>
      <c r="H39" s="136">
        <v>2830.6610434001373</v>
      </c>
      <c r="I39" s="134">
        <v>2578.6055550600736</v>
      </c>
      <c r="J39" s="135">
        <f t="shared" si="4"/>
        <v>0.31880792219540949</v>
      </c>
      <c r="K39" s="135">
        <f t="shared" si="5"/>
        <v>-8.9044744134147313E-2</v>
      </c>
      <c r="L39" s="134">
        <f t="shared" si="6"/>
        <v>-252.05548834006368</v>
      </c>
      <c r="M39" s="51">
        <f t="shared" ref="M39:M40" si="7">+L39*100</f>
        <v>-25205.548834006368</v>
      </c>
      <c r="N39" s="3"/>
      <c r="O39" s="3"/>
      <c r="P39" s="139"/>
      <c r="R39" s="8"/>
      <c r="S39" s="211"/>
      <c r="T39" s="30" t="s">
        <v>54</v>
      </c>
      <c r="U39" s="39">
        <v>2632.9342170600066</v>
      </c>
      <c r="V39" s="39">
        <v>2618.0752187400035</v>
      </c>
      <c r="W39" s="215"/>
      <c r="X39" s="211"/>
      <c r="Y39" s="211"/>
    </row>
    <row r="40" spans="2:25" x14ac:dyDescent="0.25">
      <c r="B40" s="146"/>
      <c r="C40" s="3"/>
      <c r="D40" s="3"/>
      <c r="E40" s="3"/>
      <c r="F40" s="137" t="s">
        <v>55</v>
      </c>
      <c r="G40" s="141"/>
      <c r="H40" s="136">
        <v>57.75584494999999</v>
      </c>
      <c r="I40" s="134">
        <v>1460.9134116000005</v>
      </c>
      <c r="J40" s="135">
        <f t="shared" si="4"/>
        <v>0.18062117656795035</v>
      </c>
      <c r="K40" s="135">
        <f t="shared" si="5"/>
        <v>24.29464183001275</v>
      </c>
      <c r="L40" s="134">
        <f t="shared" si="6"/>
        <v>1403.1575666500005</v>
      </c>
      <c r="M40" s="51">
        <f t="shared" si="7"/>
        <v>140315.75666500005</v>
      </c>
      <c r="N40" s="3"/>
      <c r="O40" s="3"/>
      <c r="P40" s="139"/>
      <c r="R40" s="8"/>
      <c r="S40" s="211"/>
      <c r="T40" s="30" t="s">
        <v>59</v>
      </c>
      <c r="U40" s="39">
        <v>2830.6610434001373</v>
      </c>
      <c r="V40" s="39">
        <v>2578.6055550600736</v>
      </c>
      <c r="W40" s="215"/>
      <c r="X40" s="211"/>
      <c r="Y40" s="211"/>
    </row>
    <row r="41" spans="2:25" x14ac:dyDescent="0.25">
      <c r="B41" s="146"/>
      <c r="C41" s="3"/>
      <c r="D41" s="3"/>
      <c r="E41" s="3"/>
      <c r="F41" s="137" t="s">
        <v>60</v>
      </c>
      <c r="G41" s="141"/>
      <c r="H41" s="136">
        <v>852.73467298000082</v>
      </c>
      <c r="I41" s="134">
        <v>761.43496577999986</v>
      </c>
      <c r="J41" s="135">
        <f t="shared" si="4"/>
        <v>9.4140609776821454E-2</v>
      </c>
      <c r="K41" s="135">
        <f t="shared" si="5"/>
        <v>-0.10706695774541608</v>
      </c>
      <c r="L41" s="134">
        <f t="shared" si="6"/>
        <v>-91.299707200000967</v>
      </c>
      <c r="M41" s="51">
        <f t="shared" ref="M41:M46" si="8">+L41*100</f>
        <v>-9129.9707200000958</v>
      </c>
      <c r="N41" s="3"/>
      <c r="O41" s="3"/>
      <c r="P41" s="139"/>
      <c r="T41" s="30" t="s">
        <v>55</v>
      </c>
      <c r="U41" s="39">
        <v>57.75584494999999</v>
      </c>
      <c r="V41" s="39">
        <v>1460.9134116000005</v>
      </c>
      <c r="W41" s="215"/>
    </row>
    <row r="42" spans="2:25" x14ac:dyDescent="0.25">
      <c r="B42" s="146"/>
      <c r="C42" s="3"/>
      <c r="D42" s="3"/>
      <c r="E42" s="3"/>
      <c r="F42" s="137" t="s">
        <v>61</v>
      </c>
      <c r="G42" s="142"/>
      <c r="H42" s="136">
        <v>931.96497980000061</v>
      </c>
      <c r="I42" s="134">
        <v>304.68602770000001</v>
      </c>
      <c r="J42" s="135">
        <f t="shared" si="4"/>
        <v>3.7670096235694721E-2</v>
      </c>
      <c r="K42" s="135">
        <f t="shared" si="5"/>
        <v>-0.67307137681784401</v>
      </c>
      <c r="L42" s="134">
        <f t="shared" si="6"/>
        <v>-627.27895210000065</v>
      </c>
      <c r="M42" s="51">
        <f t="shared" si="8"/>
        <v>-62727.895210000068</v>
      </c>
      <c r="N42" s="3"/>
      <c r="O42" s="3"/>
      <c r="P42" s="139"/>
      <c r="T42" s="30" t="s">
        <v>60</v>
      </c>
      <c r="U42" s="39">
        <v>852.73467298000082</v>
      </c>
      <c r="V42" s="39">
        <v>761.43496577999986</v>
      </c>
      <c r="W42" s="215"/>
    </row>
    <row r="43" spans="2:25" x14ac:dyDescent="0.25">
      <c r="B43" s="146"/>
      <c r="C43" s="3"/>
      <c r="D43" s="3"/>
      <c r="E43" s="3"/>
      <c r="F43" s="137" t="s">
        <v>56</v>
      </c>
      <c r="G43" s="138"/>
      <c r="H43" s="136">
        <v>232.22872496000002</v>
      </c>
      <c r="I43" s="134">
        <v>257.25408148000002</v>
      </c>
      <c r="J43" s="135">
        <f t="shared" si="4"/>
        <v>3.1805810327208688E-2</v>
      </c>
      <c r="K43" s="135">
        <f t="shared" si="5"/>
        <v>0.10776167558216776</v>
      </c>
      <c r="L43" s="134">
        <f t="shared" si="6"/>
        <v>25.025356520000003</v>
      </c>
      <c r="M43" s="51">
        <f t="shared" si="8"/>
        <v>2502.5356520000005</v>
      </c>
      <c r="N43" s="3"/>
      <c r="O43" s="3"/>
      <c r="P43" s="139"/>
      <c r="T43" s="30" t="s">
        <v>61</v>
      </c>
      <c r="U43" s="39">
        <v>931.96497980000061</v>
      </c>
      <c r="V43" s="39">
        <v>304.68602770000001</v>
      </c>
      <c r="W43" s="215"/>
    </row>
    <row r="44" spans="2:25" x14ac:dyDescent="0.25">
      <c r="B44" s="146"/>
      <c r="C44" s="3"/>
      <c r="D44" s="3"/>
      <c r="E44" s="3"/>
      <c r="F44" s="58" t="s">
        <v>57</v>
      </c>
      <c r="G44" s="222"/>
      <c r="H44" s="136">
        <v>95.725310439999944</v>
      </c>
      <c r="I44" s="134">
        <v>53.839067560000025</v>
      </c>
      <c r="J44" s="135">
        <f t="shared" si="4"/>
        <v>6.6564353854197782E-3</v>
      </c>
      <c r="K44" s="135">
        <f t="shared" si="5"/>
        <v>-0.43756706233148202</v>
      </c>
      <c r="L44" s="134">
        <f t="shared" si="6"/>
        <v>-41.886242879999919</v>
      </c>
      <c r="M44" s="51">
        <f t="shared" si="8"/>
        <v>-4188.6242879999918</v>
      </c>
      <c r="N44" s="3"/>
      <c r="O44" s="3"/>
      <c r="P44" s="139"/>
      <c r="T44" s="30" t="s">
        <v>56</v>
      </c>
      <c r="U44" s="39">
        <v>232.22872496000002</v>
      </c>
      <c r="V44" s="39">
        <v>257.25408148000002</v>
      </c>
      <c r="W44" s="215"/>
    </row>
    <row r="45" spans="2:25" x14ac:dyDescent="0.25">
      <c r="B45" s="146"/>
      <c r="C45" s="3"/>
      <c r="D45" s="3"/>
      <c r="E45" s="3"/>
      <c r="F45" s="137" t="s">
        <v>58</v>
      </c>
      <c r="G45" s="138"/>
      <c r="H45" s="136">
        <v>126.59995624000005</v>
      </c>
      <c r="I45" s="134">
        <v>53.464815679999973</v>
      </c>
      <c r="J45" s="135">
        <f t="shared" si="4"/>
        <v>6.6101644604206417E-3</v>
      </c>
      <c r="K45" s="135">
        <f t="shared" si="5"/>
        <v>-0.57768693396192949</v>
      </c>
      <c r="L45" s="134">
        <f t="shared" si="6"/>
        <v>-73.135140560000082</v>
      </c>
      <c r="M45" s="51">
        <f t="shared" si="8"/>
        <v>-7313.5140560000082</v>
      </c>
      <c r="N45" s="3"/>
      <c r="O45" s="3"/>
      <c r="P45" s="139"/>
      <c r="T45" s="30" t="s">
        <v>57</v>
      </c>
      <c r="U45" s="39">
        <v>95.725310439999944</v>
      </c>
      <c r="V45" s="39">
        <v>53.839067560000025</v>
      </c>
      <c r="W45" s="215"/>
    </row>
    <row r="46" spans="2:25" x14ac:dyDescent="0.25">
      <c r="B46" s="147"/>
      <c r="C46" s="41"/>
      <c r="D46" s="41"/>
      <c r="E46" s="41"/>
      <c r="F46" s="143" t="s">
        <v>12</v>
      </c>
      <c r="G46" s="144"/>
      <c r="H46" s="145">
        <f>SUM(H38:H45)</f>
        <v>7760.6047498301468</v>
      </c>
      <c r="I46" s="85">
        <f>SUM(I38:I45)</f>
        <v>8088.2731436000777</v>
      </c>
      <c r="J46" s="76">
        <f t="shared" ref="J46" si="9">+I46/I$46</f>
        <v>1</v>
      </c>
      <c r="K46" s="76">
        <f t="shared" ref="K46" si="10">+I46/H46-1</f>
        <v>4.2222018042743725E-2</v>
      </c>
      <c r="L46" s="85">
        <f t="shared" ref="L46" si="11">+I46-H46</f>
        <v>327.66839376993084</v>
      </c>
      <c r="M46" s="51">
        <f t="shared" si="8"/>
        <v>32766.839376993084</v>
      </c>
      <c r="N46" s="3"/>
      <c r="O46" s="3"/>
      <c r="P46" s="139"/>
      <c r="T46" s="30" t="s">
        <v>58</v>
      </c>
      <c r="U46" s="39">
        <v>126.59995624000005</v>
      </c>
      <c r="V46" s="39">
        <v>53.464815679999973</v>
      </c>
      <c r="W46" s="215"/>
    </row>
    <row r="47" spans="2:25" x14ac:dyDescent="0.25">
      <c r="B47" s="148"/>
      <c r="C47" s="46"/>
      <c r="D47" s="46"/>
      <c r="E47" s="46"/>
      <c r="F47" s="87" t="s">
        <v>52</v>
      </c>
      <c r="G47" s="46"/>
      <c r="H47" s="46"/>
      <c r="I47" s="46"/>
      <c r="J47" s="46"/>
      <c r="K47" s="46"/>
      <c r="L47" s="46"/>
      <c r="M47" s="46"/>
      <c r="N47" s="46"/>
      <c r="O47" s="46"/>
      <c r="P47" s="139"/>
      <c r="T47" s="30"/>
      <c r="U47" s="32"/>
      <c r="V47" s="32"/>
      <c r="W47" s="215"/>
    </row>
    <row r="48" spans="2:25" x14ac:dyDescent="0.25">
      <c r="B48" s="149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40"/>
    </row>
    <row r="49" spans="2:24" x14ac:dyDescent="0.25">
      <c r="B49" s="3"/>
      <c r="C49" s="3"/>
      <c r="D49" s="3"/>
      <c r="E49" s="29"/>
      <c r="F49" s="29"/>
      <c r="G49" s="29"/>
      <c r="H49" s="29"/>
      <c r="I49" s="29"/>
      <c r="J49" s="29"/>
      <c r="K49" s="29"/>
      <c r="L49" s="29"/>
      <c r="M49" s="29"/>
      <c r="N49" s="3"/>
      <c r="O49" s="3"/>
      <c r="P49" s="3"/>
    </row>
    <row r="50" spans="2:24" x14ac:dyDescent="0.25">
      <c r="B50" s="3"/>
      <c r="C50" s="3"/>
      <c r="D50" s="3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</row>
    <row r="51" spans="2:24" x14ac:dyDescent="0.25">
      <c r="B51" s="21" t="s">
        <v>30</v>
      </c>
      <c r="C51" s="9"/>
      <c r="D51" s="9"/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24"/>
    </row>
    <row r="52" spans="2:24" x14ac:dyDescent="0.25">
      <c r="B52" s="22"/>
      <c r="C52" s="233" t="str">
        <f>+CONCATENATE("El principal Socio Comercial para esta macro región es ",F57, " con exportaciones equivalentes a US$ ",FIXED(I57,1,FALSE)," millones obteniendo ",IF(K57&gt;0,"un aumento de ","una reducción de "), FIXED(K57*100,1), "% respecto al año 2015. Le siguen ",F58," y ",F59," como principales socios comerciales respectivamente.")</f>
        <v>El principal Socio Comercial para esta macro región es China con exportaciones equivalentes a US$ 3,649.9 millones obteniendo un aumento de 10.1% respecto al año 2015. Le siguen Estados Unidos y Corea del Sur como principales socios comerciales respectivamente.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5"/>
      <c r="T52" s="216"/>
      <c r="U52" s="210"/>
      <c r="W52" s="216"/>
      <c r="X52" s="214"/>
    </row>
    <row r="53" spans="2:24" x14ac:dyDescent="0.25">
      <c r="B53" s="2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5"/>
      <c r="T53" s="216"/>
      <c r="U53" s="210"/>
      <c r="W53" s="216"/>
      <c r="X53" s="214"/>
    </row>
    <row r="54" spans="2:24" x14ac:dyDescent="0.25">
      <c r="B54" s="146"/>
      <c r="C54" s="44"/>
      <c r="D54" s="45"/>
      <c r="E54" s="47"/>
      <c r="F54" s="238" t="s">
        <v>49</v>
      </c>
      <c r="G54" s="238"/>
      <c r="H54" s="238"/>
      <c r="I54" s="238"/>
      <c r="J54" s="238"/>
      <c r="K54" s="238"/>
      <c r="L54" s="51"/>
      <c r="M54" s="45"/>
      <c r="N54" s="3"/>
      <c r="O54" s="3"/>
      <c r="P54" s="139"/>
      <c r="T54" s="216"/>
      <c r="U54" s="210"/>
      <c r="W54" s="216"/>
      <c r="X54" s="214"/>
    </row>
    <row r="55" spans="2:24" x14ac:dyDescent="0.25">
      <c r="B55" s="146"/>
      <c r="C55" s="44"/>
      <c r="D55" s="45"/>
      <c r="E55" s="47"/>
      <c r="F55" s="239" t="s">
        <v>23</v>
      </c>
      <c r="G55" s="239"/>
      <c r="H55" s="239"/>
      <c r="I55" s="239"/>
      <c r="J55" s="239"/>
      <c r="K55" s="239"/>
      <c r="L55" s="51"/>
      <c r="M55" s="45"/>
      <c r="N55" s="3"/>
      <c r="O55" s="3"/>
      <c r="P55" s="139"/>
      <c r="T55" s="216"/>
      <c r="U55" s="210"/>
    </row>
    <row r="56" spans="2:24" x14ac:dyDescent="0.25">
      <c r="B56" s="146"/>
      <c r="C56" s="44"/>
      <c r="D56" s="45"/>
      <c r="E56" s="47"/>
      <c r="F56" s="236" t="s">
        <v>40</v>
      </c>
      <c r="G56" s="237"/>
      <c r="H56" s="82">
        <v>2015</v>
      </c>
      <c r="I56" s="83">
        <v>2016</v>
      </c>
      <c r="J56" s="83" t="s">
        <v>19</v>
      </c>
      <c r="K56" s="83" t="s">
        <v>20</v>
      </c>
      <c r="L56" s="51"/>
      <c r="M56" s="45"/>
      <c r="N56" s="3"/>
      <c r="O56" s="3"/>
      <c r="P56" s="139"/>
      <c r="T56" s="216"/>
      <c r="U56" s="210"/>
    </row>
    <row r="57" spans="2:24" x14ac:dyDescent="0.25">
      <c r="B57" s="146"/>
      <c r="C57" s="44"/>
      <c r="D57" s="45"/>
      <c r="E57" s="47"/>
      <c r="F57" s="123" t="s">
        <v>37</v>
      </c>
      <c r="G57" s="124"/>
      <c r="H57" s="127">
        <v>3316.2291166000127</v>
      </c>
      <c r="I57" s="125">
        <v>3649.9465660000005</v>
      </c>
      <c r="J57" s="128">
        <f>+I57/I$68</f>
        <v>0.45126400916468246</v>
      </c>
      <c r="K57" s="126">
        <f>IFERROR(I57/H57-1," - ")</f>
        <v>0.10063160224047918</v>
      </c>
      <c r="L57" s="51">
        <f>+K57*100</f>
        <v>10.063160224047918</v>
      </c>
      <c r="M57" s="223"/>
      <c r="N57" s="3"/>
      <c r="O57" s="3"/>
      <c r="P57" s="139"/>
      <c r="U57" s="210"/>
    </row>
    <row r="58" spans="2:24" x14ac:dyDescent="0.25">
      <c r="B58" s="146"/>
      <c r="C58" s="44"/>
      <c r="D58" s="45"/>
      <c r="E58" s="47"/>
      <c r="F58" s="94" t="s">
        <v>35</v>
      </c>
      <c r="G58" s="95"/>
      <c r="H58" s="113">
        <v>852.25363798001172</v>
      </c>
      <c r="I58" s="93">
        <v>908.51928585999724</v>
      </c>
      <c r="J58" s="118">
        <f t="shared" ref="J58:J68" si="12">+I58/I$68</f>
        <v>0.11232549516195205</v>
      </c>
      <c r="K58" s="115">
        <f t="shared" ref="K58:K68" si="13">IFERROR(I58/H58-1," - ")</f>
        <v>6.6019838898364602E-2</v>
      </c>
      <c r="L58" s="51">
        <f t="shared" ref="L58:L68" si="14">+K58*100</f>
        <v>6.6019838898364602</v>
      </c>
      <c r="M58" s="223"/>
      <c r="N58" s="3"/>
      <c r="O58" s="3"/>
      <c r="P58" s="139"/>
      <c r="T58" s="216"/>
      <c r="U58" s="210"/>
    </row>
    <row r="59" spans="2:24" x14ac:dyDescent="0.25">
      <c r="B59" s="146"/>
      <c r="C59" s="44"/>
      <c r="D59" s="45"/>
      <c r="E59" s="47"/>
      <c r="F59" s="94" t="s">
        <v>199</v>
      </c>
      <c r="G59" s="95"/>
      <c r="H59" s="113">
        <v>429.5691413200002</v>
      </c>
      <c r="I59" s="93">
        <v>381.06758949999994</v>
      </c>
      <c r="J59" s="118">
        <f t="shared" si="12"/>
        <v>4.7113590593997591E-2</v>
      </c>
      <c r="K59" s="115">
        <f t="shared" si="13"/>
        <v>-0.11290743946588533</v>
      </c>
      <c r="L59" s="51">
        <f t="shared" si="14"/>
        <v>-11.290743946588533</v>
      </c>
      <c r="M59" s="223"/>
      <c r="N59" s="113"/>
      <c r="O59" s="3"/>
      <c r="P59" s="139"/>
      <c r="T59" s="216"/>
      <c r="U59" s="210"/>
    </row>
    <row r="60" spans="2:24" x14ac:dyDescent="0.25">
      <c r="B60" s="146"/>
      <c r="C60" s="44"/>
      <c r="D60" s="45"/>
      <c r="E60" s="47"/>
      <c r="F60" s="94" t="s">
        <v>33</v>
      </c>
      <c r="G60" s="95"/>
      <c r="H60" s="113">
        <v>227.33720427999927</v>
      </c>
      <c r="I60" s="93">
        <v>244.6008326099994</v>
      </c>
      <c r="J60" s="118">
        <f t="shared" si="12"/>
        <v>3.02414159694325E-2</v>
      </c>
      <c r="K60" s="115">
        <f t="shared" si="13"/>
        <v>7.5938421010656176E-2</v>
      </c>
      <c r="L60" s="51">
        <f t="shared" si="14"/>
        <v>7.5938421010656176</v>
      </c>
      <c r="M60" s="223"/>
      <c r="N60" s="113"/>
      <c r="O60" s="3"/>
      <c r="P60" s="139"/>
      <c r="T60" s="216"/>
      <c r="U60" s="210"/>
    </row>
    <row r="61" spans="2:24" x14ac:dyDescent="0.25">
      <c r="B61" s="146"/>
      <c r="C61" s="44"/>
      <c r="D61" s="45"/>
      <c r="E61" s="47"/>
      <c r="F61" s="94" t="s">
        <v>196</v>
      </c>
      <c r="G61" s="95"/>
      <c r="H61" s="113">
        <v>125.93539610000001</v>
      </c>
      <c r="I61" s="93">
        <v>241.51565399999998</v>
      </c>
      <c r="J61" s="118">
        <f t="shared" si="12"/>
        <v>2.9859977489892452E-2</v>
      </c>
      <c r="K61" s="115">
        <f t="shared" si="13"/>
        <v>0.91777420391184195</v>
      </c>
      <c r="L61" s="51">
        <f t="shared" si="14"/>
        <v>91.777420391184194</v>
      </c>
      <c r="M61" s="223"/>
      <c r="N61" s="113"/>
      <c r="O61" s="3"/>
      <c r="P61" s="139"/>
    </row>
    <row r="62" spans="2:24" x14ac:dyDescent="0.25">
      <c r="B62" s="146"/>
      <c r="C62" s="42"/>
      <c r="D62" s="43"/>
      <c r="E62" s="47"/>
      <c r="F62" s="94" t="s">
        <v>38</v>
      </c>
      <c r="G62" s="95"/>
      <c r="H62" s="113">
        <v>262.71097182999966</v>
      </c>
      <c r="I62" s="93">
        <v>241.13416744999981</v>
      </c>
      <c r="J62" s="118">
        <f t="shared" si="12"/>
        <v>2.9812812100788101E-2</v>
      </c>
      <c r="K62" s="115">
        <f t="shared" si="13"/>
        <v>-8.2131340878911607E-2</v>
      </c>
      <c r="L62" s="51">
        <f t="shared" si="14"/>
        <v>-8.2131340878911612</v>
      </c>
      <c r="M62" s="223"/>
      <c r="N62" s="113"/>
      <c r="O62" s="3"/>
      <c r="P62" s="139"/>
    </row>
    <row r="63" spans="2:24" x14ac:dyDescent="0.25">
      <c r="B63" s="146"/>
      <c r="C63" s="44"/>
      <c r="D63" s="45"/>
      <c r="E63" s="47"/>
      <c r="F63" s="94" t="s">
        <v>43</v>
      </c>
      <c r="G63" s="95"/>
      <c r="H63" s="113">
        <v>265.59319948999973</v>
      </c>
      <c r="I63" s="93">
        <v>239.93960321999944</v>
      </c>
      <c r="J63" s="118">
        <f t="shared" si="12"/>
        <v>2.9665121214390973E-2</v>
      </c>
      <c r="K63" s="115">
        <f t="shared" si="13"/>
        <v>-9.658980847123011E-2</v>
      </c>
      <c r="L63" s="51">
        <f t="shared" si="14"/>
        <v>-9.6589808471230114</v>
      </c>
      <c r="M63" s="223"/>
      <c r="N63" s="51"/>
      <c r="O63" s="45"/>
      <c r="P63" s="139"/>
    </row>
    <row r="64" spans="2:24" x14ac:dyDescent="0.25">
      <c r="B64" s="146"/>
      <c r="C64" s="44"/>
      <c r="D64" s="45"/>
      <c r="E64" s="47"/>
      <c r="F64" s="94" t="s">
        <v>34</v>
      </c>
      <c r="G64" s="95"/>
      <c r="H64" s="113">
        <v>399.87643880999872</v>
      </c>
      <c r="I64" s="93">
        <v>216.91928809999931</v>
      </c>
      <c r="J64" s="118">
        <f t="shared" si="12"/>
        <v>2.6818986481884424E-2</v>
      </c>
      <c r="K64" s="115">
        <f t="shared" si="13"/>
        <v>-0.4575342104537734</v>
      </c>
      <c r="L64" s="51">
        <f t="shared" si="14"/>
        <v>-45.753421045377337</v>
      </c>
      <c r="M64" s="223"/>
      <c r="N64" s="3"/>
      <c r="O64" s="3"/>
      <c r="P64" s="139"/>
      <c r="U64" s="210"/>
    </row>
    <row r="65" spans="2:24" x14ac:dyDescent="0.25">
      <c r="B65" s="146"/>
      <c r="C65" s="44"/>
      <c r="D65" s="45"/>
      <c r="E65" s="47"/>
      <c r="F65" s="94" t="s">
        <v>36</v>
      </c>
      <c r="G65" s="95"/>
      <c r="H65" s="113">
        <v>264.17562500999981</v>
      </c>
      <c r="I65" s="93">
        <v>198.22114860000011</v>
      </c>
      <c r="J65" s="118">
        <f t="shared" si="12"/>
        <v>2.4507227325383348E-2</v>
      </c>
      <c r="K65" s="115">
        <f t="shared" si="13"/>
        <v>-0.24966147579854547</v>
      </c>
      <c r="L65" s="51">
        <f t="shared" si="14"/>
        <v>-24.966147579854546</v>
      </c>
      <c r="M65" s="223"/>
      <c r="N65" s="3"/>
      <c r="O65" s="3"/>
      <c r="P65" s="139"/>
      <c r="U65" s="210"/>
    </row>
    <row r="66" spans="2:24" x14ac:dyDescent="0.25">
      <c r="B66" s="146"/>
      <c r="C66" s="44"/>
      <c r="D66" s="45"/>
      <c r="E66" s="47"/>
      <c r="F66" s="94" t="s">
        <v>189</v>
      </c>
      <c r="G66" s="95"/>
      <c r="H66" s="113">
        <v>182.66681196000033</v>
      </c>
      <c r="I66" s="93">
        <v>178.99818906999994</v>
      </c>
      <c r="J66" s="118">
        <f t="shared" si="12"/>
        <v>2.2130581632450672E-2</v>
      </c>
      <c r="K66" s="115">
        <f t="shared" si="13"/>
        <v>-2.0083685977963728E-2</v>
      </c>
      <c r="L66" s="51">
        <f t="shared" si="14"/>
        <v>-2.0083685977963728</v>
      </c>
      <c r="M66" s="223"/>
      <c r="N66" s="3"/>
      <c r="O66" s="3"/>
      <c r="P66" s="139"/>
    </row>
    <row r="67" spans="2:24" x14ac:dyDescent="0.25">
      <c r="B67" s="148"/>
      <c r="C67" s="46"/>
      <c r="D67" s="46"/>
      <c r="E67" s="46"/>
      <c r="F67" s="98" t="s">
        <v>41</v>
      </c>
      <c r="G67" s="99"/>
      <c r="H67" s="116">
        <f>+H68-SUM(H57:H66)</f>
        <v>1434.2572064501246</v>
      </c>
      <c r="I67" s="101">
        <f>+I68-SUM(I57:I66)</f>
        <v>1587.4108191900832</v>
      </c>
      <c r="J67" s="119">
        <f t="shared" si="12"/>
        <v>0.19626078286514556</v>
      </c>
      <c r="K67" s="117">
        <f t="shared" si="13"/>
        <v>0.10678252969634583</v>
      </c>
      <c r="L67" s="51">
        <f t="shared" si="14"/>
        <v>10.678252969634583</v>
      </c>
      <c r="M67" s="223"/>
      <c r="N67" s="46"/>
      <c r="O67" s="46"/>
      <c r="P67" s="139"/>
      <c r="V67" s="214"/>
    </row>
    <row r="68" spans="2:24" x14ac:dyDescent="0.25">
      <c r="B68" s="146"/>
      <c r="C68" s="46"/>
      <c r="D68" s="46"/>
      <c r="E68" s="46"/>
      <c r="F68" s="105" t="s">
        <v>12</v>
      </c>
      <c r="G68" s="106"/>
      <c r="H68" s="92">
        <f>+H46</f>
        <v>7760.6047498301468</v>
      </c>
      <c r="I68" s="92">
        <f>+I46</f>
        <v>8088.2731436000777</v>
      </c>
      <c r="J68" s="79">
        <f t="shared" si="12"/>
        <v>1</v>
      </c>
      <c r="K68" s="107">
        <f t="shared" si="13"/>
        <v>4.2222018042743725E-2</v>
      </c>
      <c r="L68" s="51">
        <f t="shared" si="14"/>
        <v>4.2222018042743725</v>
      </c>
      <c r="M68" s="46"/>
      <c r="N68" s="46"/>
      <c r="O68" s="46"/>
      <c r="P68" s="139"/>
      <c r="V68" s="214"/>
    </row>
    <row r="69" spans="2:24" x14ac:dyDescent="0.25">
      <c r="B69" s="146"/>
      <c r="C69" s="40"/>
      <c r="D69" s="40"/>
      <c r="E69" s="40"/>
      <c r="F69" s="87" t="s">
        <v>25</v>
      </c>
      <c r="G69" s="8"/>
      <c r="H69" s="33"/>
      <c r="I69" s="8"/>
      <c r="J69" s="8"/>
      <c r="K69" s="8"/>
      <c r="L69" s="40"/>
      <c r="M69" s="40"/>
      <c r="N69" s="40"/>
      <c r="O69" s="40"/>
      <c r="P69" s="139"/>
      <c r="V69" s="214"/>
    </row>
    <row r="70" spans="2:24" x14ac:dyDescent="0.25">
      <c r="B70" s="149"/>
      <c r="C70" s="151"/>
      <c r="D70" s="151"/>
      <c r="E70" s="151"/>
      <c r="F70" s="151"/>
      <c r="G70" s="151"/>
      <c r="H70" s="151"/>
      <c r="I70" s="152"/>
      <c r="J70" s="151"/>
      <c r="K70" s="151"/>
      <c r="L70" s="151"/>
      <c r="M70" s="151"/>
      <c r="N70" s="151"/>
      <c r="O70" s="151"/>
      <c r="P70" s="140"/>
      <c r="V70" s="214"/>
    </row>
    <row r="71" spans="2:24" x14ac:dyDescent="0.25">
      <c r="B71" s="3"/>
      <c r="C71" s="54"/>
      <c r="D71" s="54"/>
      <c r="E71" s="54"/>
      <c r="F71" s="54"/>
      <c r="G71" s="54"/>
      <c r="H71" s="54"/>
      <c r="I71" s="3"/>
      <c r="J71" s="54"/>
      <c r="K71" s="54"/>
      <c r="L71" s="54"/>
      <c r="M71" s="54"/>
      <c r="N71" s="54"/>
      <c r="O71" s="54"/>
      <c r="P71" s="3"/>
      <c r="V71" s="214"/>
    </row>
    <row r="72" spans="2:24" x14ac:dyDescent="0.25">
      <c r="B72" s="3"/>
      <c r="C72" s="55"/>
      <c r="D72" s="51"/>
      <c r="E72" s="51"/>
      <c r="F72" s="51"/>
      <c r="G72" s="51"/>
      <c r="H72" s="51"/>
      <c r="I72" s="3"/>
      <c r="J72" s="55"/>
      <c r="K72" s="51"/>
      <c r="L72" s="51"/>
      <c r="M72" s="51"/>
      <c r="N72" s="51"/>
      <c r="O72" s="51"/>
      <c r="P72" s="3"/>
      <c r="U72" s="210"/>
      <c r="V72" s="214"/>
      <c r="W72" s="210"/>
      <c r="X72" s="215"/>
    </row>
    <row r="73" spans="2:24" x14ac:dyDescent="0.25">
      <c r="B73" s="21" t="s">
        <v>50</v>
      </c>
      <c r="C73" s="9"/>
      <c r="D73" s="9"/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24"/>
      <c r="U73" s="210"/>
      <c r="V73" s="214"/>
      <c r="W73" s="210"/>
      <c r="X73" s="215"/>
    </row>
    <row r="74" spans="2:24" ht="15" customHeight="1" x14ac:dyDescent="0.25">
      <c r="B74" s="22"/>
      <c r="C74" s="233" t="str">
        <f>+CONCATENATE("Los productos representativos en las exportaciones de tipo No Tradicional son: ",C80," con exportaciones de US$ ",FIXED(F80,1)," mil, ",C81," equivalente a US$ ",FIXED(F81,1)," mil  y  ",C82," por US$ ",FIXED(F82,1)," mil. En tanto los principales productos exportados de tipo Tradicional son: ",J82," con exportaciones por US$ ",FIXED(M82,1)," mil,  ",J93," por US$ ",FIXED(M93,1)," mil  y ",J83," por US$ ",FIXED(M83,1)," mil.")</f>
        <v>Los productos representativos en las exportaciones de tipo No Tradicional son: Uvas con exportaciones de US$ 264.8 mil, Espárragos equivalente a US$ 261.9 mil  y  Mandarinas y variedades por US$ 78.4 mil. En tanto los principales productos exportados de tipo Tradicional son: Cobre con exportaciones por US$ 3,941.9 mil,  Nafta por US$ 557.3 mil  y Zinc por US$ 422.4 mil.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5"/>
      <c r="U74" s="210"/>
      <c r="V74" s="214"/>
      <c r="W74" s="210"/>
      <c r="X74" s="215"/>
    </row>
    <row r="75" spans="2:24" x14ac:dyDescent="0.25">
      <c r="B75" s="22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5"/>
      <c r="U75" s="210"/>
      <c r="V75" s="214"/>
      <c r="W75" s="210"/>
      <c r="X75" s="215"/>
    </row>
    <row r="76" spans="2:24" x14ac:dyDescent="0.25">
      <c r="B76" s="22"/>
      <c r="C76" s="238" t="s">
        <v>27</v>
      </c>
      <c r="D76" s="238"/>
      <c r="E76" s="238"/>
      <c r="F76" s="238"/>
      <c r="G76" s="238"/>
      <c r="H76" s="238"/>
      <c r="I76" s="133"/>
      <c r="J76" s="238" t="s">
        <v>28</v>
      </c>
      <c r="K76" s="238"/>
      <c r="L76" s="238"/>
      <c r="M76" s="238"/>
      <c r="N76" s="238"/>
      <c r="O76" s="238"/>
      <c r="P76" s="25"/>
      <c r="U76" s="210"/>
      <c r="V76" s="214"/>
      <c r="W76" s="210"/>
      <c r="X76" s="215"/>
    </row>
    <row r="77" spans="2:24" x14ac:dyDescent="0.25">
      <c r="B77" s="22"/>
      <c r="C77" s="239" t="s">
        <v>23</v>
      </c>
      <c r="D77" s="239"/>
      <c r="E77" s="239"/>
      <c r="F77" s="239"/>
      <c r="G77" s="239"/>
      <c r="H77" s="239"/>
      <c r="I77" s="8"/>
      <c r="J77" s="239" t="s">
        <v>23</v>
      </c>
      <c r="K77" s="239"/>
      <c r="L77" s="239"/>
      <c r="M77" s="239"/>
      <c r="N77" s="239"/>
      <c r="O77" s="239"/>
      <c r="P77" s="25"/>
      <c r="U77" s="210"/>
      <c r="V77" s="214"/>
      <c r="W77" s="210"/>
      <c r="X77" s="215"/>
    </row>
    <row r="78" spans="2:24" x14ac:dyDescent="0.25">
      <c r="B78" s="22"/>
      <c r="C78" s="236" t="s">
        <v>11</v>
      </c>
      <c r="D78" s="237"/>
      <c r="E78" s="82">
        <v>2015</v>
      </c>
      <c r="F78" s="83">
        <v>2016</v>
      </c>
      <c r="G78" s="83" t="s">
        <v>19</v>
      </c>
      <c r="H78" s="83" t="s">
        <v>20</v>
      </c>
      <c r="I78" s="8"/>
      <c r="J78" s="236" t="s">
        <v>11</v>
      </c>
      <c r="K78" s="237"/>
      <c r="L78" s="82">
        <v>2015</v>
      </c>
      <c r="M78" s="83">
        <v>2016</v>
      </c>
      <c r="N78" s="83" t="s">
        <v>19</v>
      </c>
      <c r="O78" s="83" t="s">
        <v>20</v>
      </c>
      <c r="P78" s="25"/>
      <c r="U78" s="210"/>
      <c r="V78" s="210"/>
      <c r="W78" s="210"/>
      <c r="X78" s="215"/>
    </row>
    <row r="79" spans="2:24" x14ac:dyDescent="0.25">
      <c r="B79" s="22"/>
      <c r="C79" s="110" t="s">
        <v>3</v>
      </c>
      <c r="D79" s="166"/>
      <c r="E79" s="104">
        <v>1030.2710649299963</v>
      </c>
      <c r="F79" s="167">
        <v>994.3878633899966</v>
      </c>
      <c r="G79" s="114">
        <f>+F79/F$94</f>
        <v>0.72402276269839605</v>
      </c>
      <c r="H79" s="168">
        <f>IFERROR(F79/E79-1," - ")</f>
        <v>-3.4828893833330987E-2</v>
      </c>
      <c r="I79" s="51">
        <f t="shared" ref="I79:I94" si="15">+H79*100</f>
        <v>-3.4828893833330987</v>
      </c>
      <c r="J79" s="110" t="s">
        <v>14</v>
      </c>
      <c r="K79" s="166"/>
      <c r="L79" s="104">
        <v>53.975536099999914</v>
      </c>
      <c r="M79" s="167">
        <v>67.369269999999887</v>
      </c>
      <c r="N79" s="114">
        <f>+M79/M$94</f>
        <v>1.0032874252633535E-2</v>
      </c>
      <c r="O79" s="168">
        <f>IFERROR(M79/L79-1," - ")</f>
        <v>0.24814452746121018</v>
      </c>
      <c r="P79" s="155">
        <f t="shared" ref="P79:P94" si="16">+O79*100</f>
        <v>24.81445274612102</v>
      </c>
      <c r="U79" s="210"/>
      <c r="V79" s="210"/>
      <c r="W79" s="210"/>
      <c r="X79" s="215"/>
    </row>
    <row r="80" spans="2:24" x14ac:dyDescent="0.25">
      <c r="B80" s="22"/>
      <c r="C80" s="182" t="s">
        <v>70</v>
      </c>
      <c r="D80" s="183"/>
      <c r="E80" s="184">
        <v>329.43576349999796</v>
      </c>
      <c r="F80" s="185">
        <v>264.77348159999769</v>
      </c>
      <c r="G80" s="186">
        <f t="shared" ref="G80:G94" si="17">+F80/F$94</f>
        <v>0.19278395754325309</v>
      </c>
      <c r="H80" s="187">
        <f t="shared" ref="H80:H94" si="18">IFERROR(F80/E80-1," - ")</f>
        <v>-0.19628191308986609</v>
      </c>
      <c r="I80" s="51">
        <f t="shared" si="15"/>
        <v>-19.628191308986608</v>
      </c>
      <c r="J80" s="182" t="s">
        <v>105</v>
      </c>
      <c r="K80" s="183"/>
      <c r="L80" s="184">
        <v>49.54999889999992</v>
      </c>
      <c r="M80" s="185">
        <v>65.51109799999989</v>
      </c>
      <c r="N80" s="186">
        <f t="shared" ref="N80:N94" si="19">+M80/M$94</f>
        <v>9.756148588012787E-3</v>
      </c>
      <c r="O80" s="187">
        <f t="shared" ref="O80:O94" si="20">IFERROR(M80/L80-1," - ")</f>
        <v>0.32212107879582619</v>
      </c>
      <c r="P80" s="155">
        <f t="shared" si="16"/>
        <v>32.212107879582618</v>
      </c>
      <c r="U80" s="210"/>
      <c r="V80" s="210"/>
      <c r="W80" s="210"/>
      <c r="X80" s="215"/>
    </row>
    <row r="81" spans="2:24" x14ac:dyDescent="0.25">
      <c r="B81" s="22"/>
      <c r="C81" s="182" t="s">
        <v>65</v>
      </c>
      <c r="D81" s="183"/>
      <c r="E81" s="184">
        <v>273.30870090999844</v>
      </c>
      <c r="F81" s="185">
        <v>261.85179551999852</v>
      </c>
      <c r="G81" s="186">
        <f t="shared" si="17"/>
        <v>0.19065665158422127</v>
      </c>
      <c r="H81" s="187">
        <f t="shared" si="18"/>
        <v>-4.1919285232608572E-2</v>
      </c>
      <c r="I81" s="51">
        <f t="shared" si="15"/>
        <v>-4.1919285232608576</v>
      </c>
      <c r="J81" s="111" t="s">
        <v>15</v>
      </c>
      <c r="K81" s="169"/>
      <c r="L81" s="170">
        <v>5283.9860427500007</v>
      </c>
      <c r="M81" s="171">
        <v>5634.2132872999964</v>
      </c>
      <c r="N81" s="172">
        <f t="shared" si="19"/>
        <v>0.83906732882808399</v>
      </c>
      <c r="O81" s="173">
        <f t="shared" si="20"/>
        <v>6.6280879948676708E-2</v>
      </c>
      <c r="P81" s="155">
        <f t="shared" si="16"/>
        <v>6.6280879948676708</v>
      </c>
      <c r="U81" s="210"/>
      <c r="V81" s="210"/>
      <c r="W81" s="210"/>
      <c r="X81" s="215"/>
    </row>
    <row r="82" spans="2:24" x14ac:dyDescent="0.25">
      <c r="B82" s="22"/>
      <c r="C82" s="182" t="s">
        <v>143</v>
      </c>
      <c r="D82" s="183"/>
      <c r="E82" s="184">
        <v>74.673711800000149</v>
      </c>
      <c r="F82" s="185">
        <v>78.394033900000125</v>
      </c>
      <c r="G82" s="186">
        <f t="shared" si="17"/>
        <v>5.7079402407276797E-2</v>
      </c>
      <c r="H82" s="187">
        <f t="shared" si="18"/>
        <v>4.9821041573026026E-2</v>
      </c>
      <c r="I82" s="51">
        <f t="shared" si="15"/>
        <v>4.9821041573026026</v>
      </c>
      <c r="J82" s="182" t="s">
        <v>81</v>
      </c>
      <c r="K82" s="183"/>
      <c r="L82" s="184">
        <v>2867.6228746999996</v>
      </c>
      <c r="M82" s="185">
        <v>3941.9106165999974</v>
      </c>
      <c r="N82" s="186">
        <f t="shared" si="19"/>
        <v>0.5870435219421104</v>
      </c>
      <c r="O82" s="187">
        <f t="shared" si="20"/>
        <v>0.37462657707819624</v>
      </c>
      <c r="P82" s="155">
        <f t="shared" si="16"/>
        <v>37.462657707819623</v>
      </c>
      <c r="Q82" s="227"/>
      <c r="U82" s="210"/>
      <c r="V82" s="210"/>
      <c r="W82" s="210"/>
      <c r="X82" s="215"/>
    </row>
    <row r="83" spans="2:24" x14ac:dyDescent="0.25">
      <c r="B83" s="22"/>
      <c r="C83" s="182" t="s">
        <v>67</v>
      </c>
      <c r="D83" s="183"/>
      <c r="E83" s="184">
        <v>58.476413419999815</v>
      </c>
      <c r="F83" s="185">
        <v>67.732338300000251</v>
      </c>
      <c r="G83" s="186">
        <f t="shared" si="17"/>
        <v>4.9316525779795527E-2</v>
      </c>
      <c r="H83" s="187">
        <f t="shared" si="18"/>
        <v>0.15828475685608256</v>
      </c>
      <c r="I83" s="51">
        <f t="shared" si="15"/>
        <v>15.828475685608257</v>
      </c>
      <c r="J83" s="182" t="s">
        <v>82</v>
      </c>
      <c r="K83" s="208"/>
      <c r="L83" s="184">
        <v>705.16493700000046</v>
      </c>
      <c r="M83" s="185">
        <v>422.35970689999976</v>
      </c>
      <c r="N83" s="186">
        <f t="shared" si="19"/>
        <v>6.2899328265051124E-2</v>
      </c>
      <c r="O83" s="187">
        <f t="shared" si="20"/>
        <v>-0.40104834381463372</v>
      </c>
      <c r="P83" s="155">
        <f t="shared" si="16"/>
        <v>-40.10483438146337</v>
      </c>
      <c r="Q83" s="227"/>
      <c r="T83" s="217"/>
      <c r="U83" s="210"/>
      <c r="V83" s="210"/>
      <c r="W83" s="210"/>
      <c r="X83" s="215"/>
    </row>
    <row r="84" spans="2:24" x14ac:dyDescent="0.25">
      <c r="B84" s="22"/>
      <c r="C84" s="182" t="s">
        <v>137</v>
      </c>
      <c r="D84" s="183"/>
      <c r="E84" s="184">
        <v>31.647054600000022</v>
      </c>
      <c r="F84" s="185">
        <v>39.000741810000392</v>
      </c>
      <c r="G84" s="186">
        <f t="shared" si="17"/>
        <v>2.8396791505779544E-2</v>
      </c>
      <c r="H84" s="187">
        <f t="shared" si="18"/>
        <v>0.23236561199601691</v>
      </c>
      <c r="I84" s="51">
        <f t="shared" si="15"/>
        <v>23.236561199601692</v>
      </c>
      <c r="J84" s="182" t="s">
        <v>107</v>
      </c>
      <c r="K84" s="183"/>
      <c r="L84" s="184">
        <v>324.64509230000033</v>
      </c>
      <c r="M84" s="185">
        <v>333.24397669999991</v>
      </c>
      <c r="N84" s="186">
        <f t="shared" si="19"/>
        <v>4.9627892860923742E-2</v>
      </c>
      <c r="O84" s="187">
        <f t="shared" si="20"/>
        <v>2.6487030310790693E-2</v>
      </c>
      <c r="P84" s="155">
        <f t="shared" si="16"/>
        <v>2.6487030310790693</v>
      </c>
      <c r="Q84" s="227"/>
    </row>
    <row r="85" spans="2:24" x14ac:dyDescent="0.25">
      <c r="B85" s="22"/>
      <c r="C85" s="182" t="s">
        <v>64</v>
      </c>
      <c r="D85" s="183"/>
      <c r="E85" s="184">
        <v>32.873563519999976</v>
      </c>
      <c r="F85" s="185">
        <v>35.713512769999895</v>
      </c>
      <c r="G85" s="186">
        <f t="shared" si="17"/>
        <v>2.6003330424054623E-2</v>
      </c>
      <c r="H85" s="187">
        <f t="shared" si="18"/>
        <v>8.639006380528591E-2</v>
      </c>
      <c r="I85" s="51">
        <f t="shared" si="15"/>
        <v>8.6390063805285919</v>
      </c>
      <c r="J85" s="182" t="s">
        <v>85</v>
      </c>
      <c r="K85" s="183"/>
      <c r="L85" s="184">
        <v>255.24868929999988</v>
      </c>
      <c r="M85" s="185">
        <v>331.68447550000002</v>
      </c>
      <c r="N85" s="186">
        <f t="shared" si="19"/>
        <v>4.9395646327208449E-2</v>
      </c>
      <c r="O85" s="187">
        <f t="shared" si="20"/>
        <v>0.29945613593401577</v>
      </c>
      <c r="P85" s="155">
        <f t="shared" si="16"/>
        <v>29.945613593401575</v>
      </c>
      <c r="Q85" s="227"/>
    </row>
    <row r="86" spans="2:24" x14ac:dyDescent="0.25">
      <c r="B86" s="22"/>
      <c r="C86" s="182" t="s">
        <v>229</v>
      </c>
      <c r="D86" s="183"/>
      <c r="E86" s="184">
        <v>25.726461120000039</v>
      </c>
      <c r="F86" s="185">
        <v>29.464774190000011</v>
      </c>
      <c r="G86" s="186">
        <f t="shared" si="17"/>
        <v>2.1453567563265184E-2</v>
      </c>
      <c r="H86" s="187">
        <f t="shared" si="18"/>
        <v>0.14531003905133955</v>
      </c>
      <c r="I86" s="51">
        <f t="shared" si="15"/>
        <v>14.531003905133954</v>
      </c>
      <c r="J86" s="182" t="s">
        <v>86</v>
      </c>
      <c r="K86" s="183"/>
      <c r="L86" s="184">
        <v>312.88300920000017</v>
      </c>
      <c r="M86" s="185">
        <v>287.59597079999998</v>
      </c>
      <c r="N86" s="186">
        <f t="shared" si="19"/>
        <v>4.2829827465853058E-2</v>
      </c>
      <c r="O86" s="187">
        <f t="shared" si="20"/>
        <v>-8.0819468160497898E-2</v>
      </c>
      <c r="P86" s="155">
        <f t="shared" si="16"/>
        <v>-8.0819468160497898</v>
      </c>
      <c r="Q86" s="227"/>
    </row>
    <row r="87" spans="2:24" x14ac:dyDescent="0.25">
      <c r="B87" s="22"/>
      <c r="C87" s="111" t="s">
        <v>17</v>
      </c>
      <c r="D87" s="169"/>
      <c r="E87" s="170">
        <v>119.71387025000001</v>
      </c>
      <c r="F87" s="171">
        <v>130.35666227999997</v>
      </c>
      <c r="G87" s="172">
        <f t="shared" si="17"/>
        <v>9.4913860310351844E-2</v>
      </c>
      <c r="H87" s="173">
        <f t="shared" si="18"/>
        <v>8.8901912600223065E-2</v>
      </c>
      <c r="I87" s="51">
        <f t="shared" si="15"/>
        <v>8.8901912600223056</v>
      </c>
      <c r="J87" s="182" t="s">
        <v>84</v>
      </c>
      <c r="K87" s="183"/>
      <c r="L87" s="184">
        <v>623.39757879999991</v>
      </c>
      <c r="M87" s="185">
        <v>214.15306109999997</v>
      </c>
      <c r="N87" s="186">
        <f t="shared" si="19"/>
        <v>3.1892444920849659E-2</v>
      </c>
      <c r="O87" s="187">
        <f t="shared" si="20"/>
        <v>-0.65647434577427966</v>
      </c>
      <c r="P87" s="155">
        <f t="shared" si="16"/>
        <v>-65.647434577427958</v>
      </c>
      <c r="Q87" s="227"/>
    </row>
    <row r="88" spans="2:24" x14ac:dyDescent="0.25">
      <c r="B88" s="22"/>
      <c r="C88" s="182" t="s">
        <v>77</v>
      </c>
      <c r="D88" s="183"/>
      <c r="E88" s="184">
        <v>37.6703987</v>
      </c>
      <c r="F88" s="185">
        <v>32.601689799999981</v>
      </c>
      <c r="G88" s="186">
        <f t="shared" si="17"/>
        <v>2.3737584082293376E-2</v>
      </c>
      <c r="H88" s="187">
        <f t="shared" si="18"/>
        <v>-0.13455416122261588</v>
      </c>
      <c r="I88" s="51">
        <f t="shared" si="15"/>
        <v>-13.455416122261587</v>
      </c>
      <c r="J88" s="182" t="s">
        <v>83</v>
      </c>
      <c r="K88" s="183"/>
      <c r="L88" s="184">
        <v>20.224404199999999</v>
      </c>
      <c r="M88" s="185">
        <v>52.9437639</v>
      </c>
      <c r="N88" s="186">
        <f t="shared" si="19"/>
        <v>7.8845759449348296E-3</v>
      </c>
      <c r="O88" s="187">
        <f t="shared" si="20"/>
        <v>1.6178157525154688</v>
      </c>
      <c r="P88" s="155">
        <f t="shared" si="16"/>
        <v>161.78157525154688</v>
      </c>
      <c r="Q88" s="227"/>
    </row>
    <row r="89" spans="2:24" x14ac:dyDescent="0.25">
      <c r="B89" s="22"/>
      <c r="C89" s="182" t="s">
        <v>73</v>
      </c>
      <c r="D89" s="183"/>
      <c r="E89" s="184">
        <v>24.249984910000006</v>
      </c>
      <c r="F89" s="185">
        <v>31.001309000000003</v>
      </c>
      <c r="G89" s="186">
        <f t="shared" si="17"/>
        <v>2.2572332402495864E-2</v>
      </c>
      <c r="H89" s="187">
        <f t="shared" si="18"/>
        <v>0.2784052903561165</v>
      </c>
      <c r="I89" s="51">
        <f t="shared" si="15"/>
        <v>27.840529035611649</v>
      </c>
      <c r="J89" s="111" t="s">
        <v>16</v>
      </c>
      <c r="K89" s="169"/>
      <c r="L89" s="170">
        <v>412.06318309999978</v>
      </c>
      <c r="M89" s="171">
        <v>426.31618440000011</v>
      </c>
      <c r="N89" s="172">
        <f t="shared" si="19"/>
        <v>6.3488541139717539E-2</v>
      </c>
      <c r="O89" s="173">
        <f t="shared" si="20"/>
        <v>3.4589358827870287E-2</v>
      </c>
      <c r="P89" s="155">
        <f t="shared" si="16"/>
        <v>3.4589358827870287</v>
      </c>
    </row>
    <row r="90" spans="2:24" x14ac:dyDescent="0.25">
      <c r="B90" s="22"/>
      <c r="C90" s="111" t="s">
        <v>9</v>
      </c>
      <c r="D90" s="169"/>
      <c r="E90" s="170">
        <v>77.957732299999989</v>
      </c>
      <c r="F90" s="171">
        <v>119.66134561000007</v>
      </c>
      <c r="G90" s="172">
        <f t="shared" si="17"/>
        <v>8.7126503878880102E-2</v>
      </c>
      <c r="H90" s="173">
        <f t="shared" si="18"/>
        <v>0.53495159594322983</v>
      </c>
      <c r="I90" s="51">
        <f t="shared" si="15"/>
        <v>53.495159594322985</v>
      </c>
      <c r="J90" s="182" t="s">
        <v>89</v>
      </c>
      <c r="K90" s="183"/>
      <c r="L90" s="184">
        <v>319.95345669999978</v>
      </c>
      <c r="M90" s="185">
        <v>326.57395180000009</v>
      </c>
      <c r="N90" s="186">
        <f t="shared" si="19"/>
        <v>4.8634568737274599E-2</v>
      </c>
      <c r="O90" s="187">
        <f t="shared" si="20"/>
        <v>2.0692056801898895E-2</v>
      </c>
      <c r="P90" s="155">
        <f t="shared" si="16"/>
        <v>2.0692056801898895</v>
      </c>
    </row>
    <row r="91" spans="2:24" x14ac:dyDescent="0.25">
      <c r="B91" s="22"/>
      <c r="C91" s="182" t="s">
        <v>102</v>
      </c>
      <c r="D91" s="183"/>
      <c r="E91" s="184">
        <v>47.826857999999987</v>
      </c>
      <c r="F91" s="185">
        <v>71.222450300000006</v>
      </c>
      <c r="G91" s="186">
        <f t="shared" si="17"/>
        <v>5.1857707772656997E-2</v>
      </c>
      <c r="H91" s="187">
        <f t="shared" si="18"/>
        <v>0.48917267991972269</v>
      </c>
      <c r="I91" s="51">
        <f t="shared" si="15"/>
        <v>48.917267991972267</v>
      </c>
      <c r="J91" s="182" t="s">
        <v>90</v>
      </c>
      <c r="K91" s="183"/>
      <c r="L91" s="184">
        <v>92.109726400000014</v>
      </c>
      <c r="M91" s="185">
        <v>99.742232600000008</v>
      </c>
      <c r="N91" s="186">
        <f t="shared" si="19"/>
        <v>1.4853972402442938E-2</v>
      </c>
      <c r="O91" s="187">
        <f t="shared" si="20"/>
        <v>8.286319478200066E-2</v>
      </c>
      <c r="P91" s="155">
        <f t="shared" si="16"/>
        <v>8.2863194782000669</v>
      </c>
    </row>
    <row r="92" spans="2:24" x14ac:dyDescent="0.25">
      <c r="B92" s="22"/>
      <c r="C92" s="182" t="s">
        <v>142</v>
      </c>
      <c r="D92" s="183"/>
      <c r="E92" s="184">
        <v>15.351742800000002</v>
      </c>
      <c r="F92" s="185">
        <v>29.787861400000061</v>
      </c>
      <c r="G92" s="186">
        <f t="shared" si="17"/>
        <v>2.1688810271859073E-2</v>
      </c>
      <c r="H92" s="187">
        <f t="shared" si="18"/>
        <v>0.94035698669991108</v>
      </c>
      <c r="I92" s="51">
        <f t="shared" si="15"/>
        <v>94.035698669991106</v>
      </c>
      <c r="J92" s="111" t="s">
        <v>18</v>
      </c>
      <c r="K92" s="169"/>
      <c r="L92" s="170">
        <v>649.41969759999938</v>
      </c>
      <c r="M92" s="171">
        <v>586.95368280000048</v>
      </c>
      <c r="N92" s="172">
        <f t="shared" si="19"/>
        <v>8.7411255779564864E-2</v>
      </c>
      <c r="O92" s="173">
        <f t="shared" si="20"/>
        <v>-9.6187434768068791E-2</v>
      </c>
      <c r="P92" s="155">
        <f t="shared" si="16"/>
        <v>-9.6187434768068787</v>
      </c>
    </row>
    <row r="93" spans="2:24" x14ac:dyDescent="0.25">
      <c r="B93" s="22"/>
      <c r="C93" s="202" t="s">
        <v>10</v>
      </c>
      <c r="D93" s="203"/>
      <c r="E93" s="204">
        <v>92.73866784999997</v>
      </c>
      <c r="F93" s="205">
        <v>100.22697507000005</v>
      </c>
      <c r="G93" s="206">
        <f t="shared" si="17"/>
        <v>7.297616358640556E-2</v>
      </c>
      <c r="H93" s="207">
        <f t="shared" si="18"/>
        <v>8.0746331531438731E-2</v>
      </c>
      <c r="I93" s="51">
        <f t="shared" si="15"/>
        <v>8.0746331531438731</v>
      </c>
      <c r="J93" s="176" t="s">
        <v>151</v>
      </c>
      <c r="K93" s="177"/>
      <c r="L93" s="178">
        <v>610.06837319999943</v>
      </c>
      <c r="M93" s="179">
        <v>557.31759110000053</v>
      </c>
      <c r="N93" s="180">
        <f t="shared" si="19"/>
        <v>8.2997742298334967E-2</v>
      </c>
      <c r="O93" s="181">
        <f t="shared" ref="O93" si="21">IFERROR(M93/L93-1," - ")</f>
        <v>-8.6467000122141258E-2</v>
      </c>
      <c r="P93" s="155">
        <f t="shared" si="16"/>
        <v>-8.6467000122141258</v>
      </c>
    </row>
    <row r="94" spans="2:24" x14ac:dyDescent="0.25">
      <c r="B94" s="22"/>
      <c r="C94" s="105" t="s">
        <v>2</v>
      </c>
      <c r="D94" s="106"/>
      <c r="E94" s="92">
        <v>1361.1602902799957</v>
      </c>
      <c r="F94" s="92">
        <v>1373.4207190999957</v>
      </c>
      <c r="G94" s="79">
        <f t="shared" si="17"/>
        <v>1</v>
      </c>
      <c r="H94" s="107">
        <f t="shared" si="18"/>
        <v>9.0073365404144123E-3</v>
      </c>
      <c r="I94" s="51">
        <f t="shared" si="15"/>
        <v>0.90073365404144123</v>
      </c>
      <c r="J94" s="105" t="s">
        <v>13</v>
      </c>
      <c r="K94" s="106"/>
      <c r="L94" s="92">
        <v>6399.4444595500008</v>
      </c>
      <c r="M94" s="92">
        <v>6714.8524244999971</v>
      </c>
      <c r="N94" s="79">
        <f t="shared" si="19"/>
        <v>1</v>
      </c>
      <c r="O94" s="107">
        <f t="shared" si="20"/>
        <v>4.9286772772800136E-2</v>
      </c>
      <c r="P94" s="155">
        <f t="shared" si="16"/>
        <v>4.9286772772800136</v>
      </c>
    </row>
    <row r="95" spans="2:24" x14ac:dyDescent="0.25">
      <c r="B95" s="22"/>
      <c r="C95" s="87" t="s">
        <v>25</v>
      </c>
      <c r="D95" s="8"/>
      <c r="E95" s="33"/>
      <c r="F95" s="8"/>
      <c r="G95" s="8"/>
      <c r="H95" s="8"/>
      <c r="I95" s="8"/>
      <c r="J95" s="87" t="s">
        <v>25</v>
      </c>
      <c r="K95" s="8"/>
      <c r="L95" s="8"/>
      <c r="M95" s="8"/>
      <c r="N95" s="8"/>
      <c r="O95" s="8"/>
      <c r="P95" s="25"/>
    </row>
    <row r="96" spans="2:24" x14ac:dyDescent="0.25">
      <c r="B96" s="149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40"/>
    </row>
    <row r="97" spans="2:16" x14ac:dyDescent="0.25">
      <c r="B97" s="3"/>
      <c r="C97" s="3"/>
      <c r="D97" s="3"/>
      <c r="E97" s="3"/>
      <c r="F97" s="3"/>
      <c r="G97" s="3"/>
      <c r="H97" s="3"/>
      <c r="I97" s="3"/>
      <c r="J97" s="44"/>
      <c r="K97" s="3"/>
      <c r="L97" s="3"/>
      <c r="M97" s="3"/>
      <c r="N97" s="3"/>
      <c r="O97" s="3"/>
      <c r="P97" s="3"/>
    </row>
    <row r="98" spans="2:16" x14ac:dyDescent="0.25">
      <c r="B98" s="3"/>
      <c r="C98" s="3"/>
      <c r="D98" s="3"/>
      <c r="E98" s="3"/>
      <c r="F98" s="3"/>
      <c r="G98" s="3"/>
      <c r="H98" s="3"/>
      <c r="I98" s="3"/>
      <c r="J98" s="45"/>
      <c r="K98" s="3"/>
      <c r="L98" s="3"/>
      <c r="M98" s="3"/>
      <c r="N98" s="3"/>
      <c r="O98" s="3"/>
      <c r="P98" s="3"/>
    </row>
    <row r="99" spans="2:16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25">
      <c r="B100" s="3"/>
      <c r="C100" s="156"/>
      <c r="D100" s="157"/>
      <c r="E100" s="156"/>
      <c r="F100" s="156"/>
      <c r="G100" s="157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B101" s="3"/>
      <c r="C101" s="156"/>
      <c r="D101" s="157"/>
      <c r="E101" s="156"/>
      <c r="F101" s="156"/>
      <c r="G101" s="157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156"/>
      <c r="D102" s="157"/>
      <c r="E102" s="156"/>
      <c r="F102" s="156"/>
      <c r="G102" s="157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156"/>
      <c r="D103" s="157"/>
      <c r="E103" s="156"/>
      <c r="F103" s="156"/>
      <c r="G103" s="157"/>
      <c r="H103" s="3"/>
      <c r="I103" s="3"/>
      <c r="J103" s="3"/>
      <c r="K103" s="3"/>
      <c r="L103" s="45"/>
      <c r="M103" s="3"/>
      <c r="N103" s="3"/>
      <c r="O103" s="3"/>
      <c r="P103" s="3"/>
    </row>
    <row r="104" spans="2:16" x14ac:dyDescent="0.25">
      <c r="B104" s="3"/>
      <c r="C104" s="156"/>
      <c r="D104" s="157"/>
      <c r="E104" s="156"/>
      <c r="F104" s="156"/>
      <c r="G104" s="228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156"/>
      <c r="D105" s="157"/>
      <c r="E105" s="156"/>
      <c r="F105" s="156"/>
      <c r="G105" s="157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156"/>
      <c r="D106" s="157"/>
      <c r="E106" s="156"/>
      <c r="F106" s="156"/>
      <c r="G106" s="157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156"/>
      <c r="D107" s="157"/>
      <c r="E107" s="156"/>
      <c r="F107" s="156"/>
      <c r="G107" s="157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156"/>
      <c r="D108" s="157"/>
      <c r="E108" s="156"/>
      <c r="F108" s="156"/>
      <c r="G108" s="157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156"/>
      <c r="D109" s="157"/>
      <c r="E109" s="156"/>
      <c r="F109" s="156"/>
      <c r="G109" s="157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156"/>
      <c r="D110" s="157"/>
      <c r="E110" s="156"/>
      <c r="F110" s="156"/>
      <c r="G110" s="157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156"/>
      <c r="D111" s="157"/>
      <c r="E111" s="156"/>
      <c r="F111" s="156"/>
      <c r="G111" s="156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</sheetData>
  <sortState ref="F38:L45">
    <sortCondition descending="1" ref="I38:I45"/>
  </sortState>
  <mergeCells count="20">
    <mergeCell ref="C78:D78"/>
    <mergeCell ref="J78:K78"/>
    <mergeCell ref="C74:O75"/>
    <mergeCell ref="C76:H76"/>
    <mergeCell ref="J76:O76"/>
    <mergeCell ref="C77:H77"/>
    <mergeCell ref="J77:O77"/>
    <mergeCell ref="F54:K54"/>
    <mergeCell ref="F55:K55"/>
    <mergeCell ref="F56:G56"/>
    <mergeCell ref="C33:O34"/>
    <mergeCell ref="F35:L35"/>
    <mergeCell ref="F36:L36"/>
    <mergeCell ref="F37:G37"/>
    <mergeCell ref="C52:O53"/>
    <mergeCell ref="B1:P1"/>
    <mergeCell ref="C7:O8"/>
    <mergeCell ref="F9:L9"/>
    <mergeCell ref="F10:L10"/>
    <mergeCell ref="F11:G11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L57:L68</xm:sqref>
        </x14:conditionalFormatting>
        <x14:conditionalFormatting xmlns:xm="http://schemas.microsoft.com/office/excel/2006/main">
          <x14:cfRule type="iconSet" priority="6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M38:M46</xm:sqref>
        </x14:conditionalFormatting>
        <x14:conditionalFormatting xmlns:xm="http://schemas.microsoft.com/office/excel/2006/main">
          <x14:cfRule type="iconSet" priority="5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4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M17:M27</xm:sqref>
        </x14:conditionalFormatting>
        <x14:conditionalFormatting xmlns:xm="http://schemas.microsoft.com/office/excel/2006/main">
          <x14:cfRule type="iconSet" priority="3" id="{67AE073C-6E63-4B61-BDDA-A0425685DB62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I79:I94</xm:sqref>
        </x14:conditionalFormatting>
        <x14:conditionalFormatting xmlns:xm="http://schemas.microsoft.com/office/excel/2006/main">
          <x14:cfRule type="iconSet" priority="2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P79:P94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4"/>
  <sheetViews>
    <sheetView zoomScaleNormal="100" workbookViewId="0">
      <selection activeCell="B12" sqref="B12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233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US$ 2,618.1 millones, disminuyendo en -0.6% respecto al 2015. De otro lado el 94.2% de estas exportaciones fueron de tipo Tradicional en tanto las exportaciones No Tradicional representaron el 5.8%.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36" t="s">
        <v>11</v>
      </c>
      <c r="G11" s="237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143.39599999999999</v>
      </c>
      <c r="I12" s="85">
        <v>151.065</v>
      </c>
      <c r="J12" s="73">
        <f t="shared" ref="J12:J27" si="0">IFERROR(I12/I$27, " - ")</f>
        <v>5.7700791612157784E-2</v>
      </c>
      <c r="K12" s="74">
        <f>IFERROR(I12/H12-1," - ")</f>
        <v>5.3481268654634873E-2</v>
      </c>
      <c r="L12" s="75">
        <f>IFERROR(I12-H12, " - ")</f>
        <v>7.6690000000000111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81.653999999999996</v>
      </c>
      <c r="I13" s="62">
        <v>89.135000000000005</v>
      </c>
      <c r="J13" s="73">
        <f t="shared" si="0"/>
        <v>3.4046007085358515E-2</v>
      </c>
      <c r="K13" s="66">
        <f t="shared" ref="K13:K27" si="1">IFERROR(I13/H13-1," - ")</f>
        <v>9.1618291816690123E-2</v>
      </c>
      <c r="L13" s="68">
        <f t="shared" ref="L13:L27" si="2">IFERROR(I13-H13, " - ")</f>
        <v>7.4810000000000088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1.077</v>
      </c>
      <c r="I14" s="62">
        <v>0.56799999999999995</v>
      </c>
      <c r="J14" s="78">
        <f t="shared" si="0"/>
        <v>2.1695329583759054E-4</v>
      </c>
      <c r="K14" s="65">
        <f t="shared" si="1"/>
        <v>-0.47260909935004647</v>
      </c>
      <c r="L14" s="69">
        <f t="shared" si="2"/>
        <v>-0.50900000000000001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2.02</v>
      </c>
      <c r="I15" s="62">
        <v>1.8169999999999999</v>
      </c>
      <c r="J15" s="78">
        <f t="shared" si="0"/>
        <v>6.9402137066355992E-4</v>
      </c>
      <c r="K15" s="65">
        <f t="shared" si="1"/>
        <v>-0.10049504950495047</v>
      </c>
      <c r="L15" s="69">
        <f t="shared" si="2"/>
        <v>-0.20300000000000007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4.3319999999999999</v>
      </c>
      <c r="I16" s="62">
        <v>0.98399999999999999</v>
      </c>
      <c r="J16" s="78">
        <f t="shared" si="0"/>
        <v>3.7584866743695268E-4</v>
      </c>
      <c r="K16" s="65">
        <f t="shared" si="1"/>
        <v>-0.77285318559556782</v>
      </c>
      <c r="L16" s="69">
        <f t="shared" si="2"/>
        <v>-3.3479999999999999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45.023000000000003</v>
      </c>
      <c r="I17" s="62">
        <v>50.104999999999997</v>
      </c>
      <c r="J17" s="78">
        <f t="shared" si="0"/>
        <v>1.9138107197081821E-2</v>
      </c>
      <c r="K17" s="65">
        <f t="shared" si="1"/>
        <v>0.11287564133887118</v>
      </c>
      <c r="L17" s="69">
        <f t="shared" si="2"/>
        <v>5.0819999999999936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3.62</v>
      </c>
      <c r="I18" s="62">
        <v>0.28899999999999998</v>
      </c>
      <c r="J18" s="78">
        <f t="shared" si="0"/>
        <v>1.1038644805821069E-4</v>
      </c>
      <c r="K18" s="65">
        <f t="shared" si="1"/>
        <v>-0.92016574585635358</v>
      </c>
      <c r="L18" s="69">
        <f t="shared" si="2"/>
        <v>-3.331</v>
      </c>
      <c r="M18" s="8"/>
      <c r="N18" s="8"/>
      <c r="O18" s="86"/>
      <c r="P18" s="161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0.109</v>
      </c>
      <c r="I19" s="62">
        <v>6.3E-2</v>
      </c>
      <c r="J19" s="78">
        <f t="shared" si="0"/>
        <v>2.4063481756634165E-5</v>
      </c>
      <c r="K19" s="65">
        <f t="shared" si="1"/>
        <v>-0.42201834862385323</v>
      </c>
      <c r="L19" s="69">
        <f t="shared" si="2"/>
        <v>-4.5999999999999999E-2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5.3570000000000002</v>
      </c>
      <c r="I20" s="62">
        <v>7.9969999999999999</v>
      </c>
      <c r="J20" s="78">
        <f t="shared" si="0"/>
        <v>3.0545343429810067E-3</v>
      </c>
      <c r="K20" s="65">
        <f t="shared" si="1"/>
        <v>0.49281314168377821</v>
      </c>
      <c r="L20" s="69">
        <f t="shared" si="2"/>
        <v>2.6399999999999997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0.20300000000000001</v>
      </c>
      <c r="I21" s="64">
        <v>0.107</v>
      </c>
      <c r="J21" s="79">
        <f t="shared" si="0"/>
        <v>4.0869722983489772E-5</v>
      </c>
      <c r="K21" s="67">
        <f t="shared" si="1"/>
        <v>-0.47290640394088679</v>
      </c>
      <c r="L21" s="70">
        <f t="shared" si="2"/>
        <v>-9.6000000000000016E-2</v>
      </c>
      <c r="M21" s="8"/>
      <c r="N21" s="8"/>
      <c r="O21" s="86"/>
      <c r="P21" s="161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2489.538</v>
      </c>
      <c r="I22" s="85">
        <v>2467.0100000000002</v>
      </c>
      <c r="J22" s="76">
        <f t="shared" si="0"/>
        <v>0.9422992083878422</v>
      </c>
      <c r="K22" s="76">
        <f t="shared" si="1"/>
        <v>-9.0490685420345773E-3</v>
      </c>
      <c r="L22" s="77">
        <f t="shared" si="2"/>
        <v>-22.527999999999793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3.3000000000000002E-2</v>
      </c>
      <c r="I23" s="62">
        <v>0</v>
      </c>
      <c r="J23" s="78">
        <f t="shared" si="0"/>
        <v>0</v>
      </c>
      <c r="K23" s="65">
        <f t="shared" si="1"/>
        <v>-1</v>
      </c>
      <c r="L23" s="69">
        <f t="shared" si="2"/>
        <v>-3.3000000000000002E-2</v>
      </c>
      <c r="M23" s="86"/>
      <c r="N23" s="86"/>
      <c r="O23" s="8"/>
      <c r="P23" s="25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2270.64</v>
      </c>
      <c r="I24" s="62">
        <v>2190.7539999999999</v>
      </c>
      <c r="J24" s="78">
        <f t="shared" si="0"/>
        <v>0.83678045892497332</v>
      </c>
      <c r="K24" s="65">
        <f t="shared" si="1"/>
        <v>-3.5182151287742602E-2</v>
      </c>
      <c r="L24" s="69">
        <f t="shared" si="2"/>
        <v>-79.885999999999967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218.86500000000001</v>
      </c>
      <c r="I25" s="62">
        <v>276.25599999999997</v>
      </c>
      <c r="J25" s="78">
        <f t="shared" si="0"/>
        <v>0.10551874946286868</v>
      </c>
      <c r="K25" s="65">
        <f t="shared" si="1"/>
        <v>0.26222100381513691</v>
      </c>
      <c r="L25" s="69">
        <f t="shared" si="2"/>
        <v>57.390999999999963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0</v>
      </c>
      <c r="I26" s="64">
        <v>0</v>
      </c>
      <c r="J26" s="79">
        <f t="shared" si="0"/>
        <v>0</v>
      </c>
      <c r="K26" s="67" t="str">
        <f t="shared" si="1"/>
        <v xml:space="preserve"> - </v>
      </c>
      <c r="L26" s="70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2632.9340000000002</v>
      </c>
      <c r="I27" s="85">
        <f>+I22+I12</f>
        <v>2618.0750000000003</v>
      </c>
      <c r="J27" s="79">
        <f t="shared" si="0"/>
        <v>1</v>
      </c>
      <c r="K27" s="79">
        <f t="shared" si="1"/>
        <v>-5.6435140417495644E-3</v>
      </c>
      <c r="L27" s="91">
        <f t="shared" si="2"/>
        <v>-14.858999999999924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33" t="str">
        <f>+CONCATENATE("Los productos representativos en las exportaciones de tipo No Tradicional son: ",C40," con exportaciones de US$ ",FIXED(F40,1)," mil, ",C51," equivalente a US$ ",FIXED(F51,1)," mil  y  ",C41," por US$ ",FIXED(F41,1)," mil. En tanto los principales productos exportados de tipo Tradicional son: ",J42," con exportaciones por US$ ",FIXED(M42,1)," mil,  ",J43," por US$ ",FIXED(M43,1)," mil  y ",J51," por US$ ",FIXED(M51,1)," mil.")</f>
        <v>Los productos representativos en las exportaciones de tipo No Tradicional son: Mangos con exportaciones de US$ 29,106.5 mil, Veneras equivalente a US$ 28,329.5 mil  y  Espárragos por US$ 20,853.6 mil. En tanto los principales productos exportados de tipo Tradicional son: Cobre con exportaciones por US$ 1,861,608.9 mil,  Zinc por US$ 239,363.7 mil  y Harina de pescado por US$ 191,936.5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ht="15" customHeight="1" x14ac:dyDescent="0.25">
      <c r="B36" s="22"/>
      <c r="C36" s="238" t="s">
        <v>27</v>
      </c>
      <c r="D36" s="238"/>
      <c r="E36" s="238"/>
      <c r="F36" s="238"/>
      <c r="G36" s="238"/>
      <c r="H36" s="238"/>
      <c r="I36" s="88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81653.924459999995</v>
      </c>
      <c r="F39" s="167">
        <v>89135.381540000075</v>
      </c>
      <c r="G39" s="114">
        <f>+F39/F$59</f>
        <v>0.59004602720207311</v>
      </c>
      <c r="H39" s="168">
        <f>IFERROR(F39/E39-1," - ")</f>
        <v>9.1623974346328518E-2</v>
      </c>
      <c r="I39" s="189">
        <f>+F39-E39</f>
        <v>7481.4570800000802</v>
      </c>
      <c r="J39" s="110" t="s">
        <v>14</v>
      </c>
      <c r="K39" s="166"/>
      <c r="L39" s="104">
        <v>33.223500000000001</v>
      </c>
      <c r="M39" s="167"/>
      <c r="N39" s="114">
        <f>+M39/M$59</f>
        <v>0</v>
      </c>
      <c r="O39" s="168">
        <f>IFERROR(M39/L39-1," - ")</f>
        <v>-1</v>
      </c>
      <c r="P39" s="191">
        <f>+M39-L39</f>
        <v>-33.223500000000001</v>
      </c>
    </row>
    <row r="40" spans="2:16" x14ac:dyDescent="0.25">
      <c r="B40" s="22"/>
      <c r="C40" s="182" t="s">
        <v>64</v>
      </c>
      <c r="D40" s="183"/>
      <c r="E40" s="184">
        <v>25411.894099999921</v>
      </c>
      <c r="F40" s="185">
        <v>29106.528910000085</v>
      </c>
      <c r="G40" s="186">
        <f t="shared" ref="G40:G59" si="3">+F40/F$59</f>
        <v>0.192675360247163</v>
      </c>
      <c r="H40" s="187">
        <f t="shared" ref="H40:H54" si="4">IFERROR(F40/E40-1," - ")</f>
        <v>0.14538998137884485</v>
      </c>
      <c r="I40" s="189">
        <f>+F40-E40</f>
        <v>3694.6348100001633</v>
      </c>
      <c r="J40" s="182" t="s">
        <v>80</v>
      </c>
      <c r="K40" s="183"/>
      <c r="L40" s="184">
        <v>33.223500000000001</v>
      </c>
      <c r="M40" s="185"/>
      <c r="N40" s="186">
        <f t="shared" ref="N40:N59" si="5">+M40/M$59</f>
        <v>0</v>
      </c>
      <c r="O40" s="187">
        <f t="shared" ref="O40:O59" si="6">IFERROR(M40/L40-1," - ")</f>
        <v>-1</v>
      </c>
      <c r="P40" s="191">
        <f t="shared" ref="P40:P59" si="7">+M40-L40</f>
        <v>-33.223500000000001</v>
      </c>
    </row>
    <row r="41" spans="2:16" x14ac:dyDescent="0.25">
      <c r="B41" s="22"/>
      <c r="C41" s="182" t="s">
        <v>65</v>
      </c>
      <c r="D41" s="183"/>
      <c r="E41" s="184">
        <v>23940.185200000025</v>
      </c>
      <c r="F41" s="185">
        <v>20853.630799999981</v>
      </c>
      <c r="G41" s="186">
        <f t="shared" si="3"/>
        <v>0.13804397079690525</v>
      </c>
      <c r="H41" s="187">
        <f t="shared" si="4"/>
        <v>-0.12892775783539223</v>
      </c>
      <c r="I41" s="189">
        <f t="shared" ref="I41:I59" si="8">+F41-E41</f>
        <v>-3086.5544000000446</v>
      </c>
      <c r="J41" s="111" t="s">
        <v>15</v>
      </c>
      <c r="K41" s="169"/>
      <c r="L41" s="170">
        <v>2270640.0082</v>
      </c>
      <c r="M41" s="171">
        <v>2190754.4406000003</v>
      </c>
      <c r="N41" s="172">
        <f t="shared" si="5"/>
        <v>0.88802005845451737</v>
      </c>
      <c r="O41" s="173">
        <f t="shared" si="6"/>
        <v>-3.5181960729797623E-2</v>
      </c>
      <c r="P41" s="191">
        <f t="shared" si="7"/>
        <v>-79885.567599999718</v>
      </c>
    </row>
    <row r="42" spans="2:16" x14ac:dyDescent="0.25">
      <c r="B42" s="22"/>
      <c r="C42" s="182" t="s">
        <v>66</v>
      </c>
      <c r="D42" s="183"/>
      <c r="E42" s="184">
        <v>6762.7932999999975</v>
      </c>
      <c r="F42" s="185">
        <v>11456.60980000002</v>
      </c>
      <c r="G42" s="186">
        <f t="shared" si="3"/>
        <v>7.5838875437592518E-2</v>
      </c>
      <c r="H42" s="187">
        <f t="shared" si="4"/>
        <v>0.69406475871442419</v>
      </c>
      <c r="I42" s="189">
        <f t="shared" si="8"/>
        <v>4693.8165000000226</v>
      </c>
      <c r="J42" s="182" t="s">
        <v>81</v>
      </c>
      <c r="K42" s="183"/>
      <c r="L42" s="184">
        <v>1899145.3625999999</v>
      </c>
      <c r="M42" s="185">
        <v>1861608.8924000005</v>
      </c>
      <c r="N42" s="186">
        <f t="shared" si="5"/>
        <v>0.75460124914581328</v>
      </c>
      <c r="O42" s="187">
        <f t="shared" si="6"/>
        <v>-1.9764927392714515E-2</v>
      </c>
      <c r="P42" s="191">
        <f t="shared" si="7"/>
        <v>-37536.470199999399</v>
      </c>
    </row>
    <row r="43" spans="2:16" x14ac:dyDescent="0.25">
      <c r="B43" s="22"/>
      <c r="C43" s="182" t="s">
        <v>67</v>
      </c>
      <c r="D43" s="183"/>
      <c r="E43" s="184">
        <v>5430.1575999999986</v>
      </c>
      <c r="F43" s="185">
        <v>7614.9183000000003</v>
      </c>
      <c r="G43" s="186">
        <f t="shared" si="3"/>
        <v>5.0408179252220214E-2</v>
      </c>
      <c r="H43" s="187">
        <f t="shared" si="4"/>
        <v>0.40233835938758067</v>
      </c>
      <c r="I43" s="189">
        <f t="shared" si="8"/>
        <v>2184.7607000000016</v>
      </c>
      <c r="J43" s="182" t="s">
        <v>82</v>
      </c>
      <c r="K43" s="183"/>
      <c r="L43" s="184">
        <v>278811.0377000001</v>
      </c>
      <c r="M43" s="185">
        <v>239363.74590000001</v>
      </c>
      <c r="N43" s="186">
        <f t="shared" si="5"/>
        <v>9.702584812188933E-2</v>
      </c>
      <c r="O43" s="187">
        <f t="shared" si="6"/>
        <v>-0.14148396751223768</v>
      </c>
      <c r="P43" s="191">
        <f t="shared" si="7"/>
        <v>-39447.291800000094</v>
      </c>
    </row>
    <row r="44" spans="2:16" x14ac:dyDescent="0.25">
      <c r="B44" s="22"/>
      <c r="C44" s="182" t="s">
        <v>68</v>
      </c>
      <c r="D44" s="183"/>
      <c r="E44" s="184">
        <v>2266.0906999999997</v>
      </c>
      <c r="F44" s="185">
        <v>4931.8410999999978</v>
      </c>
      <c r="G44" s="186">
        <f t="shared" si="3"/>
        <v>3.2647117200491411E-2</v>
      </c>
      <c r="H44" s="187">
        <f t="shared" si="4"/>
        <v>1.1763652708163881</v>
      </c>
      <c r="I44" s="189">
        <f t="shared" si="8"/>
        <v>2665.7503999999981</v>
      </c>
      <c r="J44" s="182" t="s">
        <v>83</v>
      </c>
      <c r="K44" s="183"/>
      <c r="L44" s="184">
        <v>20224.404200000001</v>
      </c>
      <c r="M44" s="185">
        <v>52943.763900000005</v>
      </c>
      <c r="N44" s="186">
        <f t="shared" si="5"/>
        <v>2.146070022361965E-2</v>
      </c>
      <c r="O44" s="187">
        <f t="shared" si="6"/>
        <v>1.6178157525154684</v>
      </c>
      <c r="P44" s="191">
        <f t="shared" si="7"/>
        <v>32719.359700000005</v>
      </c>
    </row>
    <row r="45" spans="2:16" x14ac:dyDescent="0.25">
      <c r="B45" s="22"/>
      <c r="C45" s="182" t="s">
        <v>69</v>
      </c>
      <c r="D45" s="183"/>
      <c r="E45" s="184">
        <v>4038.1629300000027</v>
      </c>
      <c r="F45" s="185">
        <v>4115.3501300000025</v>
      </c>
      <c r="G45" s="186">
        <f t="shared" si="3"/>
        <v>2.7242223601885249E-2</v>
      </c>
      <c r="H45" s="187">
        <f t="shared" si="4"/>
        <v>1.9114434295497862E-2</v>
      </c>
      <c r="I45" s="189">
        <f t="shared" si="8"/>
        <v>77.187199999999848</v>
      </c>
      <c r="J45" s="182" t="s">
        <v>84</v>
      </c>
      <c r="K45" s="183"/>
      <c r="L45" s="184">
        <v>30527.588700000008</v>
      </c>
      <c r="M45" s="185">
        <v>24433.7438</v>
      </c>
      <c r="N45" s="186">
        <f t="shared" si="5"/>
        <v>9.9041929097248259E-3</v>
      </c>
      <c r="O45" s="187">
        <f t="shared" si="6"/>
        <v>-0.19961762980644471</v>
      </c>
      <c r="P45" s="191">
        <f t="shared" si="7"/>
        <v>-6093.8449000000073</v>
      </c>
    </row>
    <row r="46" spans="2:16" x14ac:dyDescent="0.25">
      <c r="B46" s="22"/>
      <c r="C46" s="182" t="s">
        <v>70</v>
      </c>
      <c r="D46" s="183"/>
      <c r="E46" s="184">
        <v>5451.3020000000042</v>
      </c>
      <c r="F46" s="185">
        <v>2568.9750000000008</v>
      </c>
      <c r="G46" s="186">
        <f t="shared" si="3"/>
        <v>1.70057441449467E-2</v>
      </c>
      <c r="H46" s="187">
        <f t="shared" si="4"/>
        <v>-0.52874102370406217</v>
      </c>
      <c r="I46" s="189">
        <f t="shared" si="8"/>
        <v>-2882.3270000000034</v>
      </c>
      <c r="J46" s="182" t="s">
        <v>85</v>
      </c>
      <c r="K46" s="183"/>
      <c r="L46" s="184">
        <v>27471.132699999995</v>
      </c>
      <c r="M46" s="185">
        <v>11765.401199999998</v>
      </c>
      <c r="N46" s="186">
        <f t="shared" si="5"/>
        <v>4.7690932711305567E-3</v>
      </c>
      <c r="O46" s="187">
        <f t="shared" si="6"/>
        <v>-0.57171765254513873</v>
      </c>
      <c r="P46" s="191">
        <f t="shared" si="7"/>
        <v>-15705.731499999996</v>
      </c>
    </row>
    <row r="47" spans="2:16" x14ac:dyDescent="0.25">
      <c r="B47" s="22"/>
      <c r="C47" s="111" t="s">
        <v>5</v>
      </c>
      <c r="D47" s="169"/>
      <c r="E47" s="170">
        <v>2020.2316300000009</v>
      </c>
      <c r="F47" s="171">
        <v>1816.7015000000004</v>
      </c>
      <c r="G47" s="172">
        <f t="shared" si="3"/>
        <v>1.2025948441203546E-2</v>
      </c>
      <c r="H47" s="173">
        <f t="shared" si="4"/>
        <v>-0.10074593773190277</v>
      </c>
      <c r="I47" s="189">
        <f t="shared" si="8"/>
        <v>-203.53013000000055</v>
      </c>
      <c r="J47" s="182" t="s">
        <v>86</v>
      </c>
      <c r="K47" s="183"/>
      <c r="L47" s="184"/>
      <c r="M47" s="185">
        <v>638.89339999999993</v>
      </c>
      <c r="N47" s="186">
        <f t="shared" si="5"/>
        <v>2.589747823397406E-4</v>
      </c>
      <c r="O47" s="187" t="str">
        <f t="shared" si="6"/>
        <v xml:space="preserve"> - </v>
      </c>
      <c r="P47" s="191">
        <f t="shared" si="7"/>
        <v>638.89339999999993</v>
      </c>
    </row>
    <row r="48" spans="2:16" x14ac:dyDescent="0.25">
      <c r="B48" s="22"/>
      <c r="C48" s="182" t="s">
        <v>71</v>
      </c>
      <c r="D48" s="183"/>
      <c r="E48" s="184">
        <v>412.33040000000005</v>
      </c>
      <c r="F48" s="185">
        <v>977.9852000000003</v>
      </c>
      <c r="G48" s="186">
        <f t="shared" si="3"/>
        <v>6.4739306878208334E-3</v>
      </c>
      <c r="H48" s="187">
        <f t="shared" si="4"/>
        <v>1.3718484011850696</v>
      </c>
      <c r="I48" s="189">
        <f t="shared" si="8"/>
        <v>565.65480000000025</v>
      </c>
      <c r="J48" s="182" t="s">
        <v>87</v>
      </c>
      <c r="K48" s="183"/>
      <c r="L48" s="184">
        <v>13730.5281</v>
      </c>
      <c r="M48" s="185"/>
      <c r="N48" s="186">
        <f t="shared" si="5"/>
        <v>0</v>
      </c>
      <c r="O48" s="187">
        <f t="shared" si="6"/>
        <v>-1</v>
      </c>
      <c r="P48" s="191">
        <f t="shared" si="7"/>
        <v>-13730.5281</v>
      </c>
    </row>
    <row r="49" spans="2:16" x14ac:dyDescent="0.25">
      <c r="B49" s="22"/>
      <c r="C49" s="182" t="s">
        <v>72</v>
      </c>
      <c r="D49" s="183"/>
      <c r="E49" s="184">
        <v>808.15800000000002</v>
      </c>
      <c r="F49" s="185">
        <v>520</v>
      </c>
      <c r="G49" s="186">
        <f t="shared" si="3"/>
        <v>3.4422238267683728E-3</v>
      </c>
      <c r="H49" s="187">
        <f t="shared" si="4"/>
        <v>-0.35656146446610693</v>
      </c>
      <c r="I49" s="189">
        <f t="shared" si="8"/>
        <v>-288.15800000000002</v>
      </c>
      <c r="J49" s="182" t="s">
        <v>88</v>
      </c>
      <c r="K49" s="183"/>
      <c r="L49" s="184">
        <v>729.9541999999999</v>
      </c>
      <c r="M49" s="185"/>
      <c r="N49" s="186">
        <f t="shared" si="5"/>
        <v>0</v>
      </c>
      <c r="O49" s="187">
        <f t="shared" si="6"/>
        <v>-1</v>
      </c>
      <c r="P49" s="191">
        <f t="shared" si="7"/>
        <v>-729.9541999999999</v>
      </c>
    </row>
    <row r="50" spans="2:16" x14ac:dyDescent="0.25">
      <c r="B50" s="22"/>
      <c r="C50" s="111" t="s">
        <v>17</v>
      </c>
      <c r="D50" s="169"/>
      <c r="E50" s="170">
        <v>45023.37496999999</v>
      </c>
      <c r="F50" s="171">
        <v>50105.369100000011</v>
      </c>
      <c r="G50" s="172">
        <f t="shared" si="3"/>
        <v>0.33168056800969964</v>
      </c>
      <c r="H50" s="173">
        <f t="shared" si="4"/>
        <v>0.11287457089536845</v>
      </c>
      <c r="I50" s="189">
        <f t="shared" si="8"/>
        <v>5081.994130000021</v>
      </c>
      <c r="J50" s="111" t="s">
        <v>16</v>
      </c>
      <c r="K50" s="169"/>
      <c r="L50" s="170">
        <v>218865.12919999997</v>
      </c>
      <c r="M50" s="171">
        <v>276255.64520000003</v>
      </c>
      <c r="N50" s="172">
        <f t="shared" si="5"/>
        <v>0.11197994154548259</v>
      </c>
      <c r="O50" s="173">
        <f t="shared" si="6"/>
        <v>0.26221863761383535</v>
      </c>
      <c r="P50" s="191">
        <f t="shared" si="7"/>
        <v>57390.516000000061</v>
      </c>
    </row>
    <row r="51" spans="2:16" x14ac:dyDescent="0.25">
      <c r="B51" s="22"/>
      <c r="C51" s="182" t="s">
        <v>73</v>
      </c>
      <c r="D51" s="183"/>
      <c r="E51" s="184">
        <v>24107.765469999995</v>
      </c>
      <c r="F51" s="185">
        <v>28329.489700000009</v>
      </c>
      <c r="G51" s="186">
        <f t="shared" si="3"/>
        <v>0.18753162393371006</v>
      </c>
      <c r="H51" s="187">
        <f t="shared" si="4"/>
        <v>0.17511885268892224</v>
      </c>
      <c r="I51" s="189">
        <f t="shared" si="8"/>
        <v>4221.7242300000144</v>
      </c>
      <c r="J51" s="182" t="s">
        <v>89</v>
      </c>
      <c r="K51" s="183"/>
      <c r="L51" s="184">
        <v>150347.46419999999</v>
      </c>
      <c r="M51" s="185">
        <v>191936.4755</v>
      </c>
      <c r="N51" s="186">
        <f t="shared" si="5"/>
        <v>7.7801252862636339E-2</v>
      </c>
      <c r="O51" s="187">
        <f t="shared" si="6"/>
        <v>0.276619306626124</v>
      </c>
      <c r="P51" s="191">
        <f t="shared" si="7"/>
        <v>41589.011300000013</v>
      </c>
    </row>
    <row r="52" spans="2:16" x14ac:dyDescent="0.25">
      <c r="B52" s="22"/>
      <c r="C52" s="182" t="s">
        <v>74</v>
      </c>
      <c r="D52" s="183"/>
      <c r="E52" s="184">
        <v>11615.701999999992</v>
      </c>
      <c r="F52" s="185">
        <v>6995.3552999999965</v>
      </c>
      <c r="G52" s="186">
        <f t="shared" si="3"/>
        <v>4.6306882096866168E-2</v>
      </c>
      <c r="H52" s="187">
        <f t="shared" si="4"/>
        <v>-0.39776732392067204</v>
      </c>
      <c r="I52" s="189">
        <f t="shared" si="8"/>
        <v>-4620.3466999999955</v>
      </c>
      <c r="J52" s="182" t="s">
        <v>90</v>
      </c>
      <c r="K52" s="183"/>
      <c r="L52" s="184">
        <v>68517.664999999994</v>
      </c>
      <c r="M52" s="185">
        <v>84319.169699999999</v>
      </c>
      <c r="N52" s="186">
        <f t="shared" si="5"/>
        <v>3.4178688682846237E-2</v>
      </c>
      <c r="O52" s="187">
        <f t="shared" si="6"/>
        <v>0.23061942785119727</v>
      </c>
      <c r="P52" s="191">
        <f t="shared" si="7"/>
        <v>15801.504700000005</v>
      </c>
    </row>
    <row r="53" spans="2:16" x14ac:dyDescent="0.25">
      <c r="B53" s="22"/>
      <c r="C53" s="182" t="s">
        <v>75</v>
      </c>
      <c r="D53" s="183"/>
      <c r="E53" s="184"/>
      <c r="F53" s="185">
        <v>4466.5104999999985</v>
      </c>
      <c r="G53" s="186">
        <f t="shared" si="3"/>
        <v>2.9566786280021372E-2</v>
      </c>
      <c r="H53" s="187" t="str">
        <f t="shared" si="4"/>
        <v xml:space="preserve"> - </v>
      </c>
      <c r="I53" s="189">
        <f t="shared" si="8"/>
        <v>4466.5104999999985</v>
      </c>
      <c r="J53" s="94"/>
      <c r="K53" s="108"/>
      <c r="L53" s="93"/>
      <c r="M53" s="113"/>
      <c r="N53" s="115">
        <f t="shared" ref="N53:N58" si="9">+M53/M$59</f>
        <v>0</v>
      </c>
      <c r="O53" s="97" t="str">
        <f t="shared" ref="O53:O58" si="10">IFERROR(M53/L53-1," - ")</f>
        <v xml:space="preserve"> - </v>
      </c>
      <c r="P53" s="191">
        <f t="shared" si="7"/>
        <v>0</v>
      </c>
    </row>
    <row r="54" spans="2:16" x14ac:dyDescent="0.25">
      <c r="B54" s="22"/>
      <c r="C54" s="182" t="s">
        <v>76</v>
      </c>
      <c r="D54" s="188"/>
      <c r="E54" s="184">
        <v>1860.2037</v>
      </c>
      <c r="F54" s="185">
        <v>2355.4461000000006</v>
      </c>
      <c r="G54" s="186">
        <f t="shared" si="3"/>
        <v>1.5592255169401234E-2</v>
      </c>
      <c r="H54" s="187">
        <f t="shared" si="4"/>
        <v>0.26623019833795647</v>
      </c>
      <c r="I54" s="189">
        <f t="shared" si="8"/>
        <v>495.24240000000054</v>
      </c>
      <c r="J54" s="94"/>
      <c r="K54" s="160"/>
      <c r="L54" s="93"/>
      <c r="M54" s="113"/>
      <c r="N54" s="115">
        <f t="shared" si="9"/>
        <v>0</v>
      </c>
      <c r="O54" s="97" t="str">
        <f t="shared" si="10"/>
        <v xml:space="preserve"> - </v>
      </c>
      <c r="P54" s="191">
        <f t="shared" si="7"/>
        <v>0</v>
      </c>
    </row>
    <row r="55" spans="2:16" x14ac:dyDescent="0.25">
      <c r="B55" s="22"/>
      <c r="C55" s="182" t="s">
        <v>77</v>
      </c>
      <c r="D55" s="183"/>
      <c r="E55" s="184">
        <v>3485.5213999999996</v>
      </c>
      <c r="F55" s="185">
        <v>2160.1475999999998</v>
      </c>
      <c r="G55" s="186">
        <f t="shared" si="3"/>
        <v>1.4299445265493298E-2</v>
      </c>
      <c r="H55" s="187">
        <f t="shared" ref="H55:H59" si="11">IFERROR(F55/E55-1," - ")</f>
        <v>-0.38025123013159523</v>
      </c>
      <c r="I55" s="189">
        <f t="shared" si="8"/>
        <v>-1325.3737999999998</v>
      </c>
      <c r="J55" s="94"/>
      <c r="K55" s="108"/>
      <c r="L55" s="93"/>
      <c r="M55" s="113"/>
      <c r="N55" s="115">
        <f t="shared" si="9"/>
        <v>0</v>
      </c>
      <c r="O55" s="97" t="str">
        <f t="shared" si="10"/>
        <v xml:space="preserve"> - </v>
      </c>
      <c r="P55" s="191">
        <f t="shared" si="7"/>
        <v>0</v>
      </c>
    </row>
    <row r="56" spans="2:16" x14ac:dyDescent="0.25">
      <c r="B56" s="22"/>
      <c r="C56" s="182" t="s">
        <v>78</v>
      </c>
      <c r="D56" s="183"/>
      <c r="E56" s="184">
        <v>466.17159999999996</v>
      </c>
      <c r="F56" s="185">
        <v>2130.4721</v>
      </c>
      <c r="G56" s="186">
        <f t="shared" si="3"/>
        <v>1.4103003509394713E-2</v>
      </c>
      <c r="H56" s="187">
        <f t="shared" si="11"/>
        <v>3.570145628777043</v>
      </c>
      <c r="I56" s="189">
        <f t="shared" si="8"/>
        <v>1664.3005000000001</v>
      </c>
      <c r="J56" s="94"/>
      <c r="K56" s="108"/>
      <c r="L56" s="93"/>
      <c r="M56" s="113"/>
      <c r="N56" s="115">
        <f t="shared" si="9"/>
        <v>0</v>
      </c>
      <c r="O56" s="97" t="str">
        <f t="shared" si="10"/>
        <v xml:space="preserve"> - </v>
      </c>
      <c r="P56" s="191">
        <f t="shared" si="7"/>
        <v>0</v>
      </c>
    </row>
    <row r="57" spans="2:16" x14ac:dyDescent="0.25">
      <c r="B57" s="22"/>
      <c r="C57" s="111" t="s">
        <v>9</v>
      </c>
      <c r="D57" s="169"/>
      <c r="E57" s="170">
        <v>5356.7111999999988</v>
      </c>
      <c r="F57" s="171">
        <v>7996.9754000000021</v>
      </c>
      <c r="G57" s="172">
        <f t="shared" si="3"/>
        <v>5.293726781530874E-2</v>
      </c>
      <c r="H57" s="173">
        <f t="shared" si="11"/>
        <v>0.49288903236000547</v>
      </c>
      <c r="I57" s="189">
        <f t="shared" si="8"/>
        <v>2640.2642000000033</v>
      </c>
      <c r="J57" s="94"/>
      <c r="K57" s="108"/>
      <c r="L57" s="93"/>
      <c r="M57" s="113"/>
      <c r="N57" s="115">
        <f t="shared" si="9"/>
        <v>0</v>
      </c>
      <c r="O57" s="97" t="str">
        <f t="shared" si="10"/>
        <v xml:space="preserve"> - </v>
      </c>
      <c r="P57" s="191">
        <f t="shared" si="7"/>
        <v>0</v>
      </c>
    </row>
    <row r="58" spans="2:16" x14ac:dyDescent="0.25">
      <c r="B58" s="22"/>
      <c r="C58" s="176" t="s">
        <v>79</v>
      </c>
      <c r="D58" s="177"/>
      <c r="E58" s="178">
        <v>2321.7963999999993</v>
      </c>
      <c r="F58" s="179">
        <v>5181.2111000000023</v>
      </c>
      <c r="G58" s="180">
        <f t="shared" si="3"/>
        <v>3.4297862115263034E-2</v>
      </c>
      <c r="H58" s="181">
        <f t="shared" si="11"/>
        <v>1.2315527321861657</v>
      </c>
      <c r="I58" s="189">
        <f t="shared" si="8"/>
        <v>2859.414700000003</v>
      </c>
      <c r="J58" s="98"/>
      <c r="K58" s="109"/>
      <c r="L58" s="101"/>
      <c r="M58" s="116"/>
      <c r="N58" s="117">
        <f t="shared" si="9"/>
        <v>0</v>
      </c>
      <c r="O58" s="102" t="str">
        <f t="shared" si="10"/>
        <v xml:space="preserve"> - </v>
      </c>
      <c r="P58" s="191">
        <f t="shared" si="7"/>
        <v>0</v>
      </c>
    </row>
    <row r="59" spans="2:16" x14ac:dyDescent="0.25">
      <c r="B59" s="22"/>
      <c r="C59" s="105" t="s">
        <v>2</v>
      </c>
      <c r="D59" s="106"/>
      <c r="E59" s="92">
        <v>143395.85616000002</v>
      </c>
      <c r="F59" s="92">
        <v>151065.13294000007</v>
      </c>
      <c r="G59" s="79">
        <f t="shared" si="3"/>
        <v>1</v>
      </c>
      <c r="H59" s="107">
        <f t="shared" si="11"/>
        <v>5.3483252482852128E-2</v>
      </c>
      <c r="I59" s="189">
        <f t="shared" si="8"/>
        <v>7669.2767800000438</v>
      </c>
      <c r="J59" s="105" t="s">
        <v>13</v>
      </c>
      <c r="K59" s="106"/>
      <c r="L59" s="92">
        <v>2489538.3608999997</v>
      </c>
      <c r="M59" s="92">
        <v>2467010.0858000005</v>
      </c>
      <c r="N59" s="79">
        <f t="shared" si="5"/>
        <v>1</v>
      </c>
      <c r="O59" s="107">
        <f t="shared" si="6"/>
        <v>-9.0491777326359157E-3</v>
      </c>
      <c r="P59" s="191">
        <f t="shared" si="7"/>
        <v>-22528.275099999271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ht="15" customHeight="1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US$ 35.2 millones, seguido de Países Bajos por US$ 25.4 millones y Francia por US$ 17.1 millones, como los principales. En tanto los principales destinos para las exportaciones Tradicionales son: China con exportaciones por US$ 1,624.6 millones, seguido deChile  por US$ 153.1 millones y Alemania por US$ 142.6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22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23" t="s">
        <v>35</v>
      </c>
      <c r="D72" s="124"/>
      <c r="E72" s="127">
        <v>40.149646910000065</v>
      </c>
      <c r="F72" s="125">
        <v>35.153786530000318</v>
      </c>
      <c r="G72" s="128">
        <f t="shared" ref="G72:G81" si="12">+F72/F$90</f>
        <v>0.23270636169860867</v>
      </c>
      <c r="H72" s="129">
        <f>IFERROR(F72/E72-1," - ")</f>
        <v>-0.12443099166472193</v>
      </c>
      <c r="I72" s="3"/>
      <c r="J72" s="196" t="s">
        <v>37</v>
      </c>
      <c r="K72" s="124"/>
      <c r="L72" s="127">
        <v>1807.6220706000004</v>
      </c>
      <c r="M72" s="194">
        <v>1624.6482640999991</v>
      </c>
      <c r="N72" s="128">
        <f t="shared" ref="N72:N83" si="13">+M72/M$90</f>
        <v>0.65854952517419829</v>
      </c>
      <c r="O72" s="129">
        <f>IFERROR(M72/L72-1," - ")</f>
        <v>-0.10122348552607963</v>
      </c>
      <c r="P72" s="158"/>
    </row>
    <row r="73" spans="2:16" x14ac:dyDescent="0.25">
      <c r="B73" s="22"/>
      <c r="C73" s="94" t="s">
        <v>33</v>
      </c>
      <c r="D73" s="95"/>
      <c r="E73" s="113">
        <v>17.744784300000031</v>
      </c>
      <c r="F73" s="93">
        <v>25.4461984</v>
      </c>
      <c r="G73" s="118">
        <f t="shared" si="12"/>
        <v>0.1684453606063615</v>
      </c>
      <c r="H73" s="115">
        <f t="shared" ref="H73:H90" si="14">IFERROR(F73/E73-1," - ")</f>
        <v>0.43401001498789449</v>
      </c>
      <c r="I73" s="3"/>
      <c r="J73" s="198" t="s">
        <v>189</v>
      </c>
      <c r="K73" s="95"/>
      <c r="L73" s="113">
        <v>138.44295019999998</v>
      </c>
      <c r="M73" s="195">
        <v>153.06066369999996</v>
      </c>
      <c r="N73" s="118">
        <f t="shared" si="13"/>
        <v>6.2042984706182767E-2</v>
      </c>
      <c r="O73" s="115">
        <f t="shared" ref="O73:O83" si="15">IFERROR(M73/L73-1," - ")</f>
        <v>0.10558655011961737</v>
      </c>
      <c r="P73" s="158"/>
    </row>
    <row r="74" spans="2:16" x14ac:dyDescent="0.25">
      <c r="B74" s="22"/>
      <c r="C74" s="94" t="s">
        <v>190</v>
      </c>
      <c r="D74" s="95"/>
      <c r="E74" s="113">
        <v>18.679879470000007</v>
      </c>
      <c r="F74" s="93">
        <v>17.05698881</v>
      </c>
      <c r="G74" s="118">
        <f t="shared" si="12"/>
        <v>0.1129115864694006</v>
      </c>
      <c r="H74" s="115">
        <f t="shared" si="14"/>
        <v>-8.6879075563971342E-2</v>
      </c>
      <c r="I74" s="3"/>
      <c r="J74" s="174" t="s">
        <v>38</v>
      </c>
      <c r="K74" s="95"/>
      <c r="L74" s="113">
        <v>155.96209629999998</v>
      </c>
      <c r="M74" s="175">
        <v>142.57429150000002</v>
      </c>
      <c r="N74" s="118">
        <f t="shared" si="13"/>
        <v>5.7792344376390851E-2</v>
      </c>
      <c r="O74" s="115">
        <f t="shared" si="15"/>
        <v>-8.5840118321107606E-2</v>
      </c>
      <c r="P74" s="158"/>
    </row>
    <row r="75" spans="2:16" x14ac:dyDescent="0.25">
      <c r="B75" s="22"/>
      <c r="C75" s="94" t="s">
        <v>43</v>
      </c>
      <c r="D75" s="95"/>
      <c r="E75" s="113">
        <v>9.7210020099999905</v>
      </c>
      <c r="F75" s="93">
        <v>11.657302500000002</v>
      </c>
      <c r="G75" s="118">
        <f t="shared" si="12"/>
        <v>7.7167461026710377E-2</v>
      </c>
      <c r="H75" s="115">
        <f t="shared" si="14"/>
        <v>0.19918733562734992</v>
      </c>
      <c r="I75" s="3"/>
      <c r="J75" s="94" t="s">
        <v>198</v>
      </c>
      <c r="K75" s="95"/>
      <c r="L75" s="113">
        <v>33.8919675</v>
      </c>
      <c r="M75" s="93">
        <v>87.636169299999992</v>
      </c>
      <c r="N75" s="118">
        <f t="shared" si="13"/>
        <v>3.5523232293342949E-2</v>
      </c>
      <c r="O75" s="115">
        <f t="shared" si="15"/>
        <v>1.5857504230168988</v>
      </c>
      <c r="P75" s="158"/>
    </row>
    <row r="76" spans="2:16" x14ac:dyDescent="0.25">
      <c r="B76" s="22"/>
      <c r="C76" s="94" t="s">
        <v>44</v>
      </c>
      <c r="D76" s="95"/>
      <c r="E76" s="113">
        <v>6.0108616000000019</v>
      </c>
      <c r="F76" s="93">
        <v>9.2474192999999989</v>
      </c>
      <c r="G76" s="118">
        <f t="shared" si="12"/>
        <v>6.1214836659716013E-2</v>
      </c>
      <c r="H76" s="115">
        <f t="shared" si="14"/>
        <v>0.53845154245441229</v>
      </c>
      <c r="I76" s="3"/>
      <c r="J76" s="94" t="s">
        <v>43</v>
      </c>
      <c r="K76" s="95"/>
      <c r="L76" s="113">
        <v>81.964764899999992</v>
      </c>
      <c r="M76" s="93">
        <v>71.175849599999992</v>
      </c>
      <c r="N76" s="118">
        <f t="shared" si="13"/>
        <v>2.8851058406735273E-2</v>
      </c>
      <c r="O76" s="115">
        <f t="shared" si="15"/>
        <v>-0.1316286981749154</v>
      </c>
      <c r="P76" s="158"/>
    </row>
    <row r="77" spans="2:16" x14ac:dyDescent="0.25">
      <c r="B77" s="22"/>
      <c r="C77" s="94" t="s">
        <v>185</v>
      </c>
      <c r="D77" s="95"/>
      <c r="E77" s="113">
        <v>6.8054586999999973</v>
      </c>
      <c r="F77" s="93">
        <v>8.7863618000000123</v>
      </c>
      <c r="G77" s="118">
        <f t="shared" si="12"/>
        <v>5.8162789527686838E-2</v>
      </c>
      <c r="H77" s="115">
        <f t="shared" si="14"/>
        <v>0.29107561845904906</v>
      </c>
      <c r="I77" s="3"/>
      <c r="J77" s="94" t="s">
        <v>36</v>
      </c>
      <c r="K77" s="95"/>
      <c r="L77" s="113">
        <v>103.98448090000002</v>
      </c>
      <c r="M77" s="93">
        <v>53.510137</v>
      </c>
      <c r="N77" s="118">
        <f t="shared" si="13"/>
        <v>2.1690279731334691E-2</v>
      </c>
      <c r="O77" s="115">
        <f t="shared" si="15"/>
        <v>-0.4854026626198219</v>
      </c>
      <c r="P77" s="25"/>
    </row>
    <row r="78" spans="2:16" x14ac:dyDescent="0.25">
      <c r="B78" s="22"/>
      <c r="C78" s="94" t="s">
        <v>38</v>
      </c>
      <c r="D78" s="95"/>
      <c r="E78" s="113">
        <v>3.1414718999999987</v>
      </c>
      <c r="F78" s="93">
        <v>4.9938206999999952</v>
      </c>
      <c r="G78" s="118">
        <f t="shared" si="12"/>
        <v>3.3057430245258632E-2</v>
      </c>
      <c r="H78" s="115">
        <f t="shared" si="14"/>
        <v>0.58964359986794634</v>
      </c>
      <c r="I78" s="3"/>
      <c r="J78" s="94" t="s">
        <v>199</v>
      </c>
      <c r="K78" s="95"/>
      <c r="L78" s="113">
        <v>12.067405900000001</v>
      </c>
      <c r="M78" s="93">
        <v>42.536519200000008</v>
      </c>
      <c r="N78" s="118">
        <f t="shared" si="13"/>
        <v>1.7242134892035299E-2</v>
      </c>
      <c r="O78" s="115">
        <f t="shared" si="15"/>
        <v>2.5249099559997403</v>
      </c>
      <c r="P78" s="25"/>
    </row>
    <row r="79" spans="2:16" x14ac:dyDescent="0.25">
      <c r="B79" s="22"/>
      <c r="C79" s="94" t="s">
        <v>192</v>
      </c>
      <c r="D79" s="95"/>
      <c r="E79" s="113">
        <v>3.2360444000000004</v>
      </c>
      <c r="F79" s="93">
        <v>4.4305437999999979</v>
      </c>
      <c r="G79" s="118">
        <f t="shared" si="12"/>
        <v>2.9328724721146514E-2</v>
      </c>
      <c r="H79" s="115">
        <f t="shared" si="14"/>
        <v>0.36912330374700586</v>
      </c>
      <c r="I79" s="3"/>
      <c r="J79" s="94" t="s">
        <v>193</v>
      </c>
      <c r="K79" s="95"/>
      <c r="L79" s="113">
        <v>18.314210000000003</v>
      </c>
      <c r="M79" s="93">
        <v>41.441974999999999</v>
      </c>
      <c r="N79" s="118">
        <f t="shared" si="13"/>
        <v>1.67984625112991E-2</v>
      </c>
      <c r="O79" s="115">
        <f t="shared" si="15"/>
        <v>1.2628317028143718</v>
      </c>
      <c r="P79" s="25"/>
    </row>
    <row r="80" spans="2:16" x14ac:dyDescent="0.25">
      <c r="B80" s="22"/>
      <c r="C80" s="94" t="s">
        <v>193</v>
      </c>
      <c r="D80" s="95"/>
      <c r="E80" s="113">
        <v>3.8819395999999995</v>
      </c>
      <c r="F80" s="93">
        <v>3.4069887000000021</v>
      </c>
      <c r="G80" s="118">
        <f t="shared" si="12"/>
        <v>2.2553130771522208E-2</v>
      </c>
      <c r="H80" s="115">
        <f t="shared" si="14"/>
        <v>-0.12234886395450295</v>
      </c>
      <c r="I80" s="3"/>
      <c r="J80" s="94" t="s">
        <v>200</v>
      </c>
      <c r="K80" s="95"/>
      <c r="L80" s="113">
        <v>42.996588000000003</v>
      </c>
      <c r="M80" s="93">
        <v>40.516268499999995</v>
      </c>
      <c r="N80" s="118">
        <f t="shared" si="13"/>
        <v>1.6423228320922894E-2</v>
      </c>
      <c r="O80" s="115">
        <f t="shared" si="15"/>
        <v>-5.7686426188050199E-2</v>
      </c>
      <c r="P80" s="25"/>
    </row>
    <row r="81" spans="2:16" x14ac:dyDescent="0.25">
      <c r="B81" s="22"/>
      <c r="C81" s="94" t="s">
        <v>184</v>
      </c>
      <c r="D81" s="95"/>
      <c r="E81" s="113">
        <v>3.3600152999999993</v>
      </c>
      <c r="F81" s="93">
        <v>3.1769250999999987</v>
      </c>
      <c r="G81" s="118">
        <f t="shared" si="12"/>
        <v>2.1030186343626908E-2</v>
      </c>
      <c r="H81" s="115">
        <f t="shared" si="14"/>
        <v>-5.4490882824253961E-2</v>
      </c>
      <c r="I81" s="3"/>
      <c r="J81" s="94" t="s">
        <v>201</v>
      </c>
      <c r="K81" s="95"/>
      <c r="L81" s="113"/>
      <c r="M81" s="93">
        <v>36.19867</v>
      </c>
      <c r="N81" s="118">
        <f t="shared" si="13"/>
        <v>1.4673094150408792E-2</v>
      </c>
      <c r="O81" s="115" t="str">
        <f t="shared" si="15"/>
        <v xml:space="preserve"> - </v>
      </c>
      <c r="P81" s="25"/>
    </row>
    <row r="82" spans="2:16" x14ac:dyDescent="0.25">
      <c r="B82" s="22"/>
      <c r="C82" s="94" t="s">
        <v>39</v>
      </c>
      <c r="D82" s="95"/>
      <c r="E82" s="113">
        <v>2.4823769300000005</v>
      </c>
      <c r="F82" s="93">
        <v>3.1270926999999999</v>
      </c>
      <c r="G82" s="118">
        <f t="shared" ref="G82:G88" si="16">+F82/F$90</f>
        <v>2.0700312448283853E-2</v>
      </c>
      <c r="H82" s="115">
        <f t="shared" ref="H82:H88" si="17">IFERROR(F82/E82-1," - ")</f>
        <v>0.25971711314606827</v>
      </c>
      <c r="I82" s="3"/>
      <c r="J82" s="94" t="s">
        <v>202</v>
      </c>
      <c r="K82" s="95"/>
      <c r="L82" s="113">
        <v>0.53576270000000004</v>
      </c>
      <c r="M82" s="93">
        <v>35.476420000000005</v>
      </c>
      <c r="N82" s="118">
        <f t="shared" si="13"/>
        <v>1.4380330845841728E-2</v>
      </c>
      <c r="O82" s="115">
        <f t="shared" si="15"/>
        <v>65.216666445797742</v>
      </c>
      <c r="P82" s="25"/>
    </row>
    <row r="83" spans="2:16" x14ac:dyDescent="0.25">
      <c r="B83" s="22"/>
      <c r="C83" s="94" t="s">
        <v>194</v>
      </c>
      <c r="D83" s="95"/>
      <c r="E83" s="113">
        <v>4.4426204</v>
      </c>
      <c r="F83" s="93">
        <v>2.775471599999999</v>
      </c>
      <c r="G83" s="118">
        <f t="shared" si="16"/>
        <v>1.8372697845298377E-2</v>
      </c>
      <c r="H83" s="115">
        <f t="shared" si="17"/>
        <v>-0.37526249147912816</v>
      </c>
      <c r="I83" s="3"/>
      <c r="J83" s="94" t="s">
        <v>203</v>
      </c>
      <c r="K83" s="95"/>
      <c r="L83" s="113">
        <v>51.66217619999999</v>
      </c>
      <c r="M83" s="93">
        <v>34.460446900000001</v>
      </c>
      <c r="N83" s="118">
        <f t="shared" si="13"/>
        <v>1.3968507180757272E-2</v>
      </c>
      <c r="O83" s="115">
        <f t="shared" si="15"/>
        <v>-0.33296563492422127</v>
      </c>
      <c r="P83" s="25"/>
    </row>
    <row r="84" spans="2:16" x14ac:dyDescent="0.25">
      <c r="B84" s="22"/>
      <c r="C84" s="94" t="s">
        <v>195</v>
      </c>
      <c r="D84" s="95"/>
      <c r="E84" s="113">
        <v>2.2373825000000003</v>
      </c>
      <c r="F84" s="93">
        <v>2.4165964999999998</v>
      </c>
      <c r="G84" s="118">
        <f t="shared" si="16"/>
        <v>1.5997064177671862E-2</v>
      </c>
      <c r="H84" s="115">
        <f t="shared" si="17"/>
        <v>8.0099848818876218E-2</v>
      </c>
      <c r="I84" s="3"/>
      <c r="J84" s="94" t="s">
        <v>204</v>
      </c>
      <c r="K84" s="95"/>
      <c r="L84" s="113">
        <v>6.2337816999999989</v>
      </c>
      <c r="M84" s="93">
        <v>30.237564300000003</v>
      </c>
      <c r="N84" s="118">
        <f t="shared" ref="N84:N88" si="18">+M84/M$90</f>
        <v>1.2256766004191309E-2</v>
      </c>
      <c r="O84" s="115">
        <f t="shared" ref="O84:O88" si="19">IFERROR(M84/L84-1," - ")</f>
        <v>3.8505972385911438</v>
      </c>
      <c r="P84" s="25"/>
    </row>
    <row r="85" spans="2:16" x14ac:dyDescent="0.25">
      <c r="B85" s="22"/>
      <c r="C85" s="94" t="s">
        <v>196</v>
      </c>
      <c r="D85" s="95"/>
      <c r="E85" s="113">
        <v>2.4983640000000005</v>
      </c>
      <c r="F85" s="93">
        <v>2.2211587999999995</v>
      </c>
      <c r="G85" s="118">
        <f t="shared" si="16"/>
        <v>1.4703331678416573E-2</v>
      </c>
      <c r="H85" s="115">
        <f t="shared" si="17"/>
        <v>-0.11095468874831727</v>
      </c>
      <c r="I85" s="3"/>
      <c r="J85" s="94" t="s">
        <v>205</v>
      </c>
      <c r="K85" s="95"/>
      <c r="L85" s="113">
        <v>0.52841889999999991</v>
      </c>
      <c r="M85" s="93">
        <v>20.400265600000001</v>
      </c>
      <c r="N85" s="118">
        <f t="shared" si="18"/>
        <v>8.2692269589503074E-3</v>
      </c>
      <c r="O85" s="115">
        <f t="shared" si="19"/>
        <v>37.606237589155128</v>
      </c>
      <c r="P85" s="25"/>
    </row>
    <row r="86" spans="2:16" x14ac:dyDescent="0.25">
      <c r="B86" s="22"/>
      <c r="C86" s="94" t="s">
        <v>42</v>
      </c>
      <c r="D86" s="95"/>
      <c r="E86" s="113">
        <v>1.8629970000000005</v>
      </c>
      <c r="F86" s="93">
        <v>1.5466958999999991</v>
      </c>
      <c r="G86" s="118">
        <f t="shared" si="16"/>
        <v>1.0238611855823646E-2</v>
      </c>
      <c r="H86" s="115">
        <f t="shared" si="17"/>
        <v>-0.16978078869692292</v>
      </c>
      <c r="I86" s="3"/>
      <c r="J86" s="94" t="s">
        <v>34</v>
      </c>
      <c r="K86" s="95"/>
      <c r="L86" s="113">
        <v>15.619278100000001</v>
      </c>
      <c r="M86" s="93">
        <v>11.1280202</v>
      </c>
      <c r="N86" s="118">
        <f t="shared" si="18"/>
        <v>4.5107316954531998E-3</v>
      </c>
      <c r="O86" s="115">
        <f t="shared" si="19"/>
        <v>-0.28754580533398666</v>
      </c>
      <c r="P86" s="25"/>
    </row>
    <row r="87" spans="2:16" x14ac:dyDescent="0.25">
      <c r="B87" s="22"/>
      <c r="C87" s="94" t="s">
        <v>34</v>
      </c>
      <c r="D87" s="103"/>
      <c r="E87" s="113">
        <v>1.128821399999999</v>
      </c>
      <c r="F87" s="93">
        <v>1.4682747999999983</v>
      </c>
      <c r="G87" s="118">
        <f t="shared" si="16"/>
        <v>9.7194902856386212E-3</v>
      </c>
      <c r="H87" s="115">
        <f t="shared" si="17"/>
        <v>0.30071488722662387</v>
      </c>
      <c r="I87" s="3"/>
      <c r="J87" s="94" t="s">
        <v>187</v>
      </c>
      <c r="K87" s="103"/>
      <c r="L87" s="113">
        <v>1.6705804</v>
      </c>
      <c r="M87" s="93">
        <v>9.8367430999999979</v>
      </c>
      <c r="N87" s="118">
        <f t="shared" si="18"/>
        <v>3.9873138333448169E-3</v>
      </c>
      <c r="O87" s="115">
        <f t="shared" si="19"/>
        <v>4.8882189088295291</v>
      </c>
      <c r="P87" s="25"/>
    </row>
    <row r="88" spans="2:16" x14ac:dyDescent="0.25">
      <c r="B88" s="22"/>
      <c r="C88" s="94" t="s">
        <v>197</v>
      </c>
      <c r="D88" s="95"/>
      <c r="E88" s="113"/>
      <c r="F88" s="93">
        <v>1.3019619</v>
      </c>
      <c r="G88" s="118">
        <f t="shared" si="16"/>
        <v>8.6185542647204839E-3</v>
      </c>
      <c r="H88" s="115" t="str">
        <f t="shared" si="17"/>
        <v xml:space="preserve"> - </v>
      </c>
      <c r="I88" s="3"/>
      <c r="J88" s="94" t="s">
        <v>42</v>
      </c>
      <c r="K88" s="95"/>
      <c r="L88" s="113">
        <v>0.6324126000000001</v>
      </c>
      <c r="M88" s="93">
        <v>8.745965</v>
      </c>
      <c r="N88" s="118">
        <f t="shared" si="18"/>
        <v>3.5451680374218178E-3</v>
      </c>
      <c r="O88" s="115">
        <f t="shared" si="19"/>
        <v>12.829523636942083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16.012333579999918</v>
      </c>
      <c r="F89" s="101">
        <f>+F90-SUM(F72:F88)</f>
        <v>12.851412159999654</v>
      </c>
      <c r="G89" s="119">
        <f>+F89/F$90</f>
        <v>8.5072069374108189E-2</v>
      </c>
      <c r="H89" s="117">
        <f t="shared" si="14"/>
        <v>-0.19740541902951536</v>
      </c>
      <c r="I89" s="3"/>
      <c r="J89" s="98" t="s">
        <v>41</v>
      </c>
      <c r="K89" s="99"/>
      <c r="L89" s="116">
        <f>+L90-SUM(L72:L88)</f>
        <v>17.409055100000387</v>
      </c>
      <c r="M89" s="101">
        <f>+M90-SUM(M72:M88)</f>
        <v>23.425767000001088</v>
      </c>
      <c r="N89" s="119">
        <f>+M89/M$90</f>
        <v>9.4956108811885993E-3</v>
      </c>
      <c r="O89" s="117">
        <f t="shared" ref="O89" si="20">IFERROR(M89/L89-1," - ")</f>
        <v>0.34560818295075446</v>
      </c>
      <c r="P89" s="25"/>
    </row>
    <row r="90" spans="2:16" x14ac:dyDescent="0.25">
      <c r="B90" s="22"/>
      <c r="C90" s="105" t="s">
        <v>2</v>
      </c>
      <c r="D90" s="106"/>
      <c r="E90" s="92">
        <f>+H12</f>
        <v>143.39599999999999</v>
      </c>
      <c r="F90" s="92">
        <f>+I12</f>
        <v>151.065</v>
      </c>
      <c r="G90" s="79">
        <f>+F90/F$90</f>
        <v>1</v>
      </c>
      <c r="H90" s="107">
        <f t="shared" si="14"/>
        <v>5.3481268654634873E-2</v>
      </c>
      <c r="I90" s="8"/>
      <c r="J90" s="105" t="s">
        <v>13</v>
      </c>
      <c r="K90" s="106"/>
      <c r="L90" s="92">
        <f>+H22</f>
        <v>2489.538</v>
      </c>
      <c r="M90" s="92">
        <f>+I22</f>
        <v>2467.0100000000002</v>
      </c>
      <c r="N90" s="79">
        <f>+M90/M$90</f>
        <v>1</v>
      </c>
      <c r="O90" s="107">
        <f t="shared" ref="O90" si="21">IFERROR(M90/L90-1," - ")</f>
        <v>-9.0490685420345773E-3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Estados Unidos</v>
      </c>
      <c r="D101" s="120"/>
      <c r="E101" s="112">
        <f t="shared" ref="E101:F101" si="22">+E72</f>
        <v>40.149646910000065</v>
      </c>
      <c r="F101" s="104">
        <f t="shared" si="22"/>
        <v>35.153786530000318</v>
      </c>
      <c r="G101" s="121">
        <f>+F101/F101</f>
        <v>1</v>
      </c>
      <c r="H101" s="114">
        <f>IFERROR(F101/E101-1," - ")</f>
        <v>-0.12443099166472193</v>
      </c>
      <c r="I101" s="8"/>
      <c r="J101" s="110" t="str">
        <f>+J72</f>
        <v>China</v>
      </c>
      <c r="K101" s="120"/>
      <c r="L101" s="112">
        <f t="shared" ref="L101:M101" si="23">+L72</f>
        <v>1807.6220706000004</v>
      </c>
      <c r="M101" s="104">
        <f t="shared" si="23"/>
        <v>1624.6482640999991</v>
      </c>
      <c r="N101" s="121">
        <f>+M101/M101</f>
        <v>1</v>
      </c>
      <c r="O101" s="114">
        <f>IFERROR(M101/L101-1," - ")</f>
        <v>-0.10122348552607963</v>
      </c>
      <c r="P101" s="25"/>
    </row>
    <row r="102" spans="2:16" x14ac:dyDescent="0.25">
      <c r="B102" s="22"/>
      <c r="C102" s="94" t="s">
        <v>65</v>
      </c>
      <c r="D102" s="95"/>
      <c r="E102" s="96">
        <v>19.265855199999987</v>
      </c>
      <c r="F102" s="93">
        <v>17.805826000000014</v>
      </c>
      <c r="G102" s="118">
        <f>+F102/F101</f>
        <v>0.50651232079379227</v>
      </c>
      <c r="H102" s="115">
        <f t="shared" ref="H102:H112" si="24">IFERROR(F102/E102-1," - ")</f>
        <v>-7.5783254096084662E-2</v>
      </c>
      <c r="I102" s="8"/>
      <c r="J102" s="94" t="s">
        <v>81</v>
      </c>
      <c r="K102" s="95"/>
      <c r="L102" s="96">
        <v>1498.7194240000001</v>
      </c>
      <c r="M102" s="93">
        <v>1429.5363410999998</v>
      </c>
      <c r="N102" s="118">
        <f>+M102/M101</f>
        <v>0.87990512942930155</v>
      </c>
      <c r="O102" s="115">
        <f t="shared" ref="O102:O112" si="25">IFERROR(M102/L102-1," - ")</f>
        <v>-4.6161464108708472E-2</v>
      </c>
      <c r="P102" s="25"/>
    </row>
    <row r="103" spans="2:16" x14ac:dyDescent="0.25">
      <c r="B103" s="22"/>
      <c r="C103" s="94" t="s">
        <v>66</v>
      </c>
      <c r="D103" s="95"/>
      <c r="E103" s="96">
        <v>2.3426604000000011</v>
      </c>
      <c r="F103" s="93">
        <v>4.4976058000000014</v>
      </c>
      <c r="G103" s="118">
        <f>+F103/F101</f>
        <v>0.12794086338783831</v>
      </c>
      <c r="H103" s="115">
        <f t="shared" si="24"/>
        <v>0.91987101502206614</v>
      </c>
      <c r="I103" s="8"/>
      <c r="J103" s="94" t="s">
        <v>89</v>
      </c>
      <c r="K103" s="95"/>
      <c r="L103" s="96">
        <v>104.04685450000001</v>
      </c>
      <c r="M103" s="93">
        <v>123.41653270000005</v>
      </c>
      <c r="N103" s="118">
        <f>+M103/M101</f>
        <v>7.596507836628176E-2</v>
      </c>
      <c r="O103" s="115">
        <f t="shared" si="25"/>
        <v>0.18616303484695962</v>
      </c>
      <c r="P103" s="25"/>
    </row>
    <row r="104" spans="2:16" x14ac:dyDescent="0.25">
      <c r="B104" s="22"/>
      <c r="C104" s="94" t="s">
        <v>69</v>
      </c>
      <c r="D104" s="95"/>
      <c r="E104" s="96">
        <v>3.3579123099999912</v>
      </c>
      <c r="F104" s="93">
        <v>3.5778540299999952</v>
      </c>
      <c r="G104" s="118">
        <f>+F104/F101</f>
        <v>0.10177720192237746</v>
      </c>
      <c r="H104" s="115">
        <f t="shared" si="24"/>
        <v>6.5499542482097883E-2</v>
      </c>
      <c r="I104" s="8"/>
      <c r="J104" s="94" t="s">
        <v>82</v>
      </c>
      <c r="K104" s="95"/>
      <c r="L104" s="96">
        <v>169.40382430000003</v>
      </c>
      <c r="M104" s="93">
        <v>69.297889999999995</v>
      </c>
      <c r="N104" s="118">
        <f>+M104/M101</f>
        <v>4.2654087984015862E-2</v>
      </c>
      <c r="O104" s="115">
        <f t="shared" si="25"/>
        <v>-0.59093078160219559</v>
      </c>
      <c r="P104" s="25"/>
    </row>
    <row r="105" spans="2:16" x14ac:dyDescent="0.25">
      <c r="B105" s="22"/>
      <c r="C105" s="110" t="str">
        <f>+C73</f>
        <v>Países Bajos</v>
      </c>
      <c r="D105" s="120"/>
      <c r="E105" s="112">
        <f t="shared" ref="E105:F105" si="26">+E73</f>
        <v>17.744784300000031</v>
      </c>
      <c r="F105" s="104">
        <f t="shared" si="26"/>
        <v>25.4461984</v>
      </c>
      <c r="G105" s="121">
        <f>+F105/F105</f>
        <v>1</v>
      </c>
      <c r="H105" s="114">
        <f t="shared" si="24"/>
        <v>0.43401001498789449</v>
      </c>
      <c r="I105" s="8"/>
      <c r="J105" s="110" t="str">
        <f>+J73</f>
        <v xml:space="preserve">Chile </v>
      </c>
      <c r="K105" s="120"/>
      <c r="L105" s="112">
        <f t="shared" ref="L105:M105" si="27">+L73</f>
        <v>138.44295019999998</v>
      </c>
      <c r="M105" s="104">
        <f t="shared" si="27"/>
        <v>153.06066369999996</v>
      </c>
      <c r="N105" s="121">
        <f>+M105/M105</f>
        <v>1</v>
      </c>
      <c r="O105" s="114">
        <f t="shared" si="25"/>
        <v>0.10558655011961737</v>
      </c>
      <c r="P105" s="25"/>
    </row>
    <row r="106" spans="2:16" x14ac:dyDescent="0.25">
      <c r="B106" s="22"/>
      <c r="C106" s="90" t="s">
        <v>64</v>
      </c>
      <c r="D106" s="95"/>
      <c r="E106" s="96">
        <v>6.7720910000000085</v>
      </c>
      <c r="F106" s="93">
        <v>9.3956235000000063</v>
      </c>
      <c r="G106" s="118">
        <f>+F106/F105</f>
        <v>0.36923485985238591</v>
      </c>
      <c r="H106" s="115">
        <f t="shared" si="24"/>
        <v>0.38740360990423706</v>
      </c>
      <c r="I106" s="8"/>
      <c r="J106" s="94" t="s">
        <v>81</v>
      </c>
      <c r="K106" s="95"/>
      <c r="L106" s="96">
        <v>107.19492000000001</v>
      </c>
      <c r="M106" s="93">
        <v>97.641099999999994</v>
      </c>
      <c r="N106" s="118">
        <f>+M106/M105</f>
        <v>0.63792419057699423</v>
      </c>
      <c r="O106" s="115">
        <f t="shared" si="25"/>
        <v>-8.912567871686472E-2</v>
      </c>
      <c r="P106" s="25"/>
    </row>
    <row r="107" spans="2:16" x14ac:dyDescent="0.25">
      <c r="B107" s="22"/>
      <c r="C107" s="94" t="s">
        <v>73</v>
      </c>
      <c r="D107" s="95"/>
      <c r="E107" s="96">
        <v>2.6432858000000001</v>
      </c>
      <c r="F107" s="93">
        <v>7.2713669000000012</v>
      </c>
      <c r="G107" s="118">
        <f>+F107/F105</f>
        <v>0.28575454713109527</v>
      </c>
      <c r="H107" s="115">
        <f t="shared" si="24"/>
        <v>1.7508818380517162</v>
      </c>
      <c r="I107" s="8"/>
      <c r="J107" s="94" t="s">
        <v>83</v>
      </c>
      <c r="K107" s="95"/>
      <c r="L107" s="96">
        <v>20.224404199999999</v>
      </c>
      <c r="M107" s="93">
        <v>52.9437639</v>
      </c>
      <c r="N107" s="118">
        <f>+M107/M105</f>
        <v>0.34590052479956684</v>
      </c>
      <c r="O107" s="115">
        <f t="shared" si="25"/>
        <v>1.6178157525154688</v>
      </c>
      <c r="P107" s="25"/>
    </row>
    <row r="108" spans="2:16" x14ac:dyDescent="0.25">
      <c r="B108" s="22"/>
      <c r="C108" s="98" t="s">
        <v>67</v>
      </c>
      <c r="D108" s="99"/>
      <c r="E108" s="100">
        <v>2.3593565000000005</v>
      </c>
      <c r="F108" s="101">
        <v>3.2663549999999999</v>
      </c>
      <c r="G108" s="118">
        <f>+F108/F105</f>
        <v>0.12836318214040177</v>
      </c>
      <c r="H108" s="115">
        <f t="shared" si="24"/>
        <v>0.3844262196069137</v>
      </c>
      <c r="I108" s="8"/>
      <c r="J108" s="98" t="s">
        <v>89</v>
      </c>
      <c r="K108" s="99"/>
      <c r="L108" s="100">
        <v>4.4786070999999996</v>
      </c>
      <c r="M108" s="101">
        <v>1.5524605999999999</v>
      </c>
      <c r="N108" s="118">
        <f>+M108/M105</f>
        <v>1.0142779748053584E-2</v>
      </c>
      <c r="O108" s="115">
        <f t="shared" si="25"/>
        <v>-0.65336084069531353</v>
      </c>
      <c r="P108" s="25"/>
    </row>
    <row r="109" spans="2:16" x14ac:dyDescent="0.25">
      <c r="B109" s="22"/>
      <c r="C109" s="110" t="str">
        <f>+C74</f>
        <v>Francia</v>
      </c>
      <c r="D109" s="131"/>
      <c r="E109" s="112">
        <f t="shared" ref="E109:F109" si="28">+E74</f>
        <v>18.679879470000007</v>
      </c>
      <c r="F109" s="104">
        <f t="shared" si="28"/>
        <v>17.05698881</v>
      </c>
      <c r="G109" s="114">
        <f>+F109/F109</f>
        <v>1</v>
      </c>
      <c r="H109" s="114">
        <f t="shared" si="24"/>
        <v>-8.6879075563971342E-2</v>
      </c>
      <c r="I109" s="8"/>
      <c r="J109" s="110" t="str">
        <f>+J74</f>
        <v>Alemania</v>
      </c>
      <c r="K109" s="131"/>
      <c r="L109" s="112">
        <f t="shared" ref="L109:M109" si="29">+L74</f>
        <v>155.96209629999998</v>
      </c>
      <c r="M109" s="104">
        <f t="shared" si="29"/>
        <v>142.57429150000002</v>
      </c>
      <c r="N109" s="114">
        <f>+M109/M109</f>
        <v>1</v>
      </c>
      <c r="O109" s="114">
        <f t="shared" si="25"/>
        <v>-8.5840118321107606E-2</v>
      </c>
      <c r="P109" s="25"/>
    </row>
    <row r="110" spans="2:16" x14ac:dyDescent="0.25">
      <c r="B110" s="22"/>
      <c r="C110" s="94" t="s">
        <v>73</v>
      </c>
      <c r="D110" s="95"/>
      <c r="E110" s="96">
        <v>15.474559069999987</v>
      </c>
      <c r="F110" s="93">
        <v>12.956484599999996</v>
      </c>
      <c r="G110" s="115">
        <f>+F110/F109</f>
        <v>0.75959975962486403</v>
      </c>
      <c r="H110" s="115">
        <f t="shared" si="24"/>
        <v>-0.16272350369463506</v>
      </c>
      <c r="I110" s="8"/>
      <c r="J110" s="94" t="s">
        <v>81</v>
      </c>
      <c r="K110" s="95"/>
      <c r="L110" s="96">
        <v>139.23919999999998</v>
      </c>
      <c r="M110" s="93">
        <v>105.59491999999999</v>
      </c>
      <c r="N110" s="115">
        <f>+M110/M109</f>
        <v>0.74063085910547888</v>
      </c>
      <c r="O110" s="115">
        <f t="shared" si="25"/>
        <v>-0.24162936874098673</v>
      </c>
      <c r="P110" s="25"/>
    </row>
    <row r="111" spans="2:16" x14ac:dyDescent="0.25">
      <c r="B111" s="22"/>
      <c r="C111" s="94" t="s">
        <v>64</v>
      </c>
      <c r="D111" s="95"/>
      <c r="E111" s="96">
        <v>2.9748192999999978</v>
      </c>
      <c r="F111" s="93">
        <v>3.7398594099999944</v>
      </c>
      <c r="G111" s="115">
        <f>+F111/F109</f>
        <v>0.21925671943968369</v>
      </c>
      <c r="H111" s="115">
        <f t="shared" si="24"/>
        <v>0.25717195999098075</v>
      </c>
      <c r="I111" s="8"/>
      <c r="J111" s="94" t="s">
        <v>89</v>
      </c>
      <c r="K111" s="95"/>
      <c r="L111" s="96">
        <v>16.722896299999999</v>
      </c>
      <c r="M111" s="93">
        <v>36.979371500000013</v>
      </c>
      <c r="N111" s="115">
        <f>+M111/M109</f>
        <v>0.25936914089452101</v>
      </c>
      <c r="O111" s="115">
        <f t="shared" si="25"/>
        <v>1.211301848472266</v>
      </c>
      <c r="P111" s="25"/>
    </row>
    <row r="112" spans="2:16" x14ac:dyDescent="0.25">
      <c r="B112" s="22"/>
      <c r="C112" s="98" t="s">
        <v>224</v>
      </c>
      <c r="D112" s="99"/>
      <c r="E112" s="100">
        <v>4.0996999999999995E-3</v>
      </c>
      <c r="F112" s="101">
        <v>0.15415000000000004</v>
      </c>
      <c r="G112" s="117">
        <f>+F112/F109</f>
        <v>9.0373513002263636E-3</v>
      </c>
      <c r="H112" s="117">
        <f t="shared" si="24"/>
        <v>36.600312217967179</v>
      </c>
      <c r="I112" s="8"/>
      <c r="J112" s="98"/>
      <c r="K112" s="99"/>
      <c r="L112" s="100"/>
      <c r="M112" s="101"/>
      <c r="N112" s="117">
        <f>+M112/M109</f>
        <v>0</v>
      </c>
      <c r="O112" s="117" t="str">
        <f t="shared" si="25"/>
        <v xml:space="preserve"> - 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10:M112">
    <sortCondition descending="1" ref="M110:M112"/>
  </sortState>
  <mergeCells count="25">
    <mergeCell ref="C98:H98"/>
    <mergeCell ref="C99:H99"/>
    <mergeCell ref="C100:D100"/>
    <mergeCell ref="J98:O98"/>
    <mergeCell ref="J99:O99"/>
    <mergeCell ref="J100:K100"/>
    <mergeCell ref="C33:O35"/>
    <mergeCell ref="C38:D38"/>
    <mergeCell ref="J38:K38"/>
    <mergeCell ref="C37:H37"/>
    <mergeCell ref="J37:O37"/>
    <mergeCell ref="C36:H36"/>
    <mergeCell ref="J36:O36"/>
    <mergeCell ref="C7:O8"/>
    <mergeCell ref="F11:G11"/>
    <mergeCell ref="F10:L10"/>
    <mergeCell ref="F9:L9"/>
    <mergeCell ref="B1:P1"/>
    <mergeCell ref="C66:O68"/>
    <mergeCell ref="C71:D71"/>
    <mergeCell ref="J71:K71"/>
    <mergeCell ref="C69:H69"/>
    <mergeCell ref="J69:O69"/>
    <mergeCell ref="C70:H70"/>
    <mergeCell ref="J70:O7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14"/>
  <sheetViews>
    <sheetView zoomScaleNormal="100" workbookViewId="0">
      <selection activeCell="C10" sqref="C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234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US$ 1,460.9 millones, creciendo en 2,429.5% respecto al 2015. De otro lado el 100.0% de estas exportaciones fueron de tipo Tradicional en tanto las exportaciones No Tradicional representaron el 0.0%.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36" t="s">
        <v>11</v>
      </c>
      <c r="G11" s="237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1.04</v>
      </c>
      <c r="I12" s="85">
        <v>0.20100000000000001</v>
      </c>
      <c r="J12" s="73">
        <f t="shared" ref="J12:J27" si="0">IFERROR(I12/I$27, " - ")</f>
        <v>1.3758519501161262E-4</v>
      </c>
      <c r="K12" s="74">
        <f>IFERROR(I12/H12-1," - ")</f>
        <v>-0.80673076923076925</v>
      </c>
      <c r="L12" s="75">
        <f>IFERROR(I12-H12, " - ")</f>
        <v>-0.83899999999999997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0.26700000000000002</v>
      </c>
      <c r="I13" s="62">
        <v>9.0999999999999998E-2</v>
      </c>
      <c r="J13" s="73">
        <f t="shared" si="0"/>
        <v>6.2289814656998733E-5</v>
      </c>
      <c r="K13" s="66">
        <f t="shared" ref="K13:K27" si="1">IFERROR(I13/H13-1," - ")</f>
        <v>-0.65917602996254687</v>
      </c>
      <c r="L13" s="163">
        <f t="shared" ref="L13:L27" si="2">IFERROR(I13-H13, " - ")</f>
        <v>-0.17600000000000002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0</v>
      </c>
      <c r="I14" s="62">
        <v>3.5000000000000003E-2</v>
      </c>
      <c r="J14" s="78">
        <f t="shared" si="0"/>
        <v>2.3957621021922595E-5</v>
      </c>
      <c r="K14" s="65" t="str">
        <f t="shared" si="1"/>
        <v xml:space="preserve"> - </v>
      </c>
      <c r="L14" s="164">
        <f t="shared" si="2"/>
        <v>3.5000000000000003E-2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0.04</v>
      </c>
      <c r="I15" s="62">
        <v>8.9999999999999993E-3</v>
      </c>
      <c r="J15" s="78">
        <f t="shared" si="0"/>
        <v>6.1605311199229521E-6</v>
      </c>
      <c r="K15" s="65">
        <f t="shared" si="1"/>
        <v>-0.77500000000000002</v>
      </c>
      <c r="L15" s="164">
        <f t="shared" si="2"/>
        <v>-3.1E-2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0</v>
      </c>
      <c r="I16" s="62">
        <v>0</v>
      </c>
      <c r="J16" s="78">
        <f t="shared" si="0"/>
        <v>0</v>
      </c>
      <c r="K16" s="65" t="str">
        <f t="shared" si="1"/>
        <v xml:space="preserve"> - </v>
      </c>
      <c r="L16" s="164">
        <f t="shared" si="2"/>
        <v>0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0</v>
      </c>
      <c r="I17" s="62">
        <v>0</v>
      </c>
      <c r="J17" s="78">
        <f t="shared" si="0"/>
        <v>0</v>
      </c>
      <c r="K17" s="65" t="str">
        <f t="shared" si="1"/>
        <v xml:space="preserve"> - </v>
      </c>
      <c r="L17" s="164">
        <f t="shared" si="2"/>
        <v>0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0</v>
      </c>
      <c r="I18" s="62">
        <v>3.0000000000000001E-3</v>
      </c>
      <c r="J18" s="78">
        <f t="shared" si="0"/>
        <v>2.053510373307651E-6</v>
      </c>
      <c r="K18" s="65" t="str">
        <f t="shared" si="1"/>
        <v xml:space="preserve"> - </v>
      </c>
      <c r="L18" s="164">
        <f t="shared" si="2"/>
        <v>3.0000000000000001E-3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7.0000000000000001E-3</v>
      </c>
      <c r="I19" s="62">
        <v>4.0000000000000001E-3</v>
      </c>
      <c r="J19" s="78">
        <f t="shared" si="0"/>
        <v>2.7380138310768676E-6</v>
      </c>
      <c r="K19" s="65">
        <f t="shared" si="1"/>
        <v>-0.4285714285714286</v>
      </c>
      <c r="L19" s="164">
        <f t="shared" si="2"/>
        <v>-3.0000000000000001E-3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0.71299999999999997</v>
      </c>
      <c r="I20" s="62">
        <v>0</v>
      </c>
      <c r="J20" s="78">
        <f t="shared" si="0"/>
        <v>0</v>
      </c>
      <c r="K20" s="65">
        <f t="shared" si="1"/>
        <v>-1</v>
      </c>
      <c r="L20" s="164">
        <f t="shared" si="2"/>
        <v>-0.71299999999999997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1.2E-2</v>
      </c>
      <c r="I21" s="64">
        <v>0.06</v>
      </c>
      <c r="J21" s="79">
        <f t="shared" si="0"/>
        <v>4.1070207466153013E-5</v>
      </c>
      <c r="K21" s="67">
        <f t="shared" si="1"/>
        <v>4</v>
      </c>
      <c r="L21" s="165">
        <f t="shared" si="2"/>
        <v>4.8000000000000001E-2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56.716000000000001</v>
      </c>
      <c r="I22" s="85">
        <v>1460.712</v>
      </c>
      <c r="J22" s="76">
        <f t="shared" si="0"/>
        <v>0.99986241480498839</v>
      </c>
      <c r="K22" s="76">
        <f t="shared" si="1"/>
        <v>24.754848719937936</v>
      </c>
      <c r="L22" s="162">
        <f t="shared" si="2"/>
        <v>1403.9960000000001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1.413</v>
      </c>
      <c r="I23" s="62">
        <v>2.2469999999999999</v>
      </c>
      <c r="J23" s="78">
        <f t="shared" si="0"/>
        <v>1.5380792696074303E-3</v>
      </c>
      <c r="K23" s="65">
        <f t="shared" si="1"/>
        <v>0.59023354564755826</v>
      </c>
      <c r="L23" s="164">
        <f t="shared" si="2"/>
        <v>0.83399999999999985</v>
      </c>
      <c r="M23" s="86"/>
      <c r="N23" s="86"/>
      <c r="O23" s="8"/>
      <c r="P23" s="161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55.302999999999997</v>
      </c>
      <c r="I24" s="62">
        <v>1458.4649999999999</v>
      </c>
      <c r="J24" s="78">
        <f t="shared" si="0"/>
        <v>0.99832433553538091</v>
      </c>
      <c r="K24" s="65">
        <f t="shared" si="1"/>
        <v>25.372258286168925</v>
      </c>
      <c r="L24" s="164">
        <f t="shared" si="2"/>
        <v>1403.1619999999998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0</v>
      </c>
      <c r="I25" s="62">
        <v>0</v>
      </c>
      <c r="J25" s="78">
        <f t="shared" si="0"/>
        <v>0</v>
      </c>
      <c r="K25" s="65" t="str">
        <f t="shared" si="1"/>
        <v xml:space="preserve"> - </v>
      </c>
      <c r="L25" s="164">
        <f t="shared" si="2"/>
        <v>0</v>
      </c>
      <c r="M25" s="8"/>
      <c r="N25" s="8"/>
      <c r="O25" s="8"/>
      <c r="P25" s="161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0</v>
      </c>
      <c r="I26" s="64">
        <v>0</v>
      </c>
      <c r="J26" s="79">
        <f t="shared" si="0"/>
        <v>0</v>
      </c>
      <c r="K26" s="67" t="str">
        <f t="shared" si="1"/>
        <v xml:space="preserve"> - </v>
      </c>
      <c r="L26" s="165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57.756</v>
      </c>
      <c r="I27" s="85">
        <f>+I22+I12</f>
        <v>1460.913</v>
      </c>
      <c r="J27" s="79">
        <f t="shared" si="0"/>
        <v>1</v>
      </c>
      <c r="K27" s="79">
        <f t="shared" si="1"/>
        <v>24.294566798254728</v>
      </c>
      <c r="L27" s="162">
        <f t="shared" si="2"/>
        <v>1403.1569999999999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33" t="str">
        <f>+CONCATENATE("Los productos representativos en las exportaciones de tipo No Tradicional son: ",C57," con exportaciones de US$ ",FIXED(F57,1)," mil, ",C40," equivalente a US$ ",FIXED(F40,1)," mil  y  ",C50," por US$ ",FIXED(F50,1)," mil. En tanto los principales productos exportados de tipo Tradicional son: ",J42," con exportaciones por US$ ",FIXED(M42,1)," mil,  ",J43," por US$ ",FIXED(M43,1)," mil  y ",J44," por US$ ",FIXED(M44,1)," mil.")</f>
        <v>Los productos representativos en las exportaciones de tipo No Tradicional son: Pelo fino cardado o peinado de vicuña con exportaciones de US$ 53.4 mil, Quinua equivalente a US$ 47.0 mil  y  Muebles por US$ 33.3 mil. En tanto los principales productos exportados de tipo Tradicional son: Cobre con exportaciones por US$ 1,422,778.1 mil,  Plata por US$ 28,247.4 mil  y Oro por US$ 7,437.5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x14ac:dyDescent="0.25">
      <c r="B36" s="22"/>
      <c r="C36" s="238" t="s">
        <v>27</v>
      </c>
      <c r="D36" s="238"/>
      <c r="E36" s="238"/>
      <c r="F36" s="238"/>
      <c r="G36" s="238"/>
      <c r="H36" s="238"/>
      <c r="I36" s="89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266.87110000000001</v>
      </c>
      <c r="F39" s="167">
        <v>91.2346</v>
      </c>
      <c r="G39" s="114">
        <f>+F39/F$59</f>
        <v>0.45379353360653407</v>
      </c>
      <c r="H39" s="168">
        <f>IFERROR(F39/E39-1," - ")</f>
        <v>-0.6581323342992178</v>
      </c>
      <c r="I39" s="189">
        <f>+F39-E39</f>
        <v>-175.63650000000001</v>
      </c>
      <c r="J39" s="110" t="s">
        <v>14</v>
      </c>
      <c r="K39" s="166"/>
      <c r="L39" s="104">
        <v>1413.2897</v>
      </c>
      <c r="M39" s="167">
        <v>2247.1769999999997</v>
      </c>
      <c r="N39" s="114">
        <f>+M39/M$59</f>
        <v>1.5384117072430373E-3</v>
      </c>
      <c r="O39" s="168">
        <f>IFERROR(M39/L39-1," - ")</f>
        <v>0.5900328149281775</v>
      </c>
      <c r="P39" s="191">
        <f>+M39-L39</f>
        <v>833.88729999999964</v>
      </c>
    </row>
    <row r="40" spans="2:16" x14ac:dyDescent="0.25">
      <c r="B40" s="22"/>
      <c r="C40" s="182" t="s">
        <v>91</v>
      </c>
      <c r="D40" s="183"/>
      <c r="E40" s="184">
        <v>111.7921</v>
      </c>
      <c r="F40" s="185">
        <v>47.0456</v>
      </c>
      <c r="G40" s="186">
        <f t="shared" ref="G40:G59" si="3">+F40/F$59</f>
        <v>0.23400101567431172</v>
      </c>
      <c r="H40" s="187">
        <f t="shared" ref="H40:H59" si="4">IFERROR(F40/E40-1," - ")</f>
        <v>-0.57916883214466863</v>
      </c>
      <c r="I40" s="189">
        <f>+F40-E40</f>
        <v>-64.746499999999997</v>
      </c>
      <c r="J40" s="182" t="s">
        <v>105</v>
      </c>
      <c r="K40" s="183"/>
      <c r="L40" s="184">
        <v>1413.2897</v>
      </c>
      <c r="M40" s="185">
        <v>2247.1769999999997</v>
      </c>
      <c r="N40" s="186">
        <f t="shared" ref="N40:N59" si="5">+M40/M$59</f>
        <v>1.5384117072430373E-3</v>
      </c>
      <c r="O40" s="187">
        <f t="shared" ref="O40:O59" si="6">IFERROR(M40/L40-1," - ")</f>
        <v>0.5900328149281775</v>
      </c>
      <c r="P40" s="191">
        <f>+M40-L40</f>
        <v>833.88729999999964</v>
      </c>
    </row>
    <row r="41" spans="2:16" x14ac:dyDescent="0.25">
      <c r="B41" s="22"/>
      <c r="C41" s="182" t="s">
        <v>92</v>
      </c>
      <c r="D41" s="183"/>
      <c r="E41" s="184"/>
      <c r="F41" s="185">
        <v>25</v>
      </c>
      <c r="G41" s="186">
        <f t="shared" si="3"/>
        <v>0.12434798135974019</v>
      </c>
      <c r="H41" s="187" t="str">
        <f t="shared" si="4"/>
        <v xml:space="preserve"> - </v>
      </c>
      <c r="I41" s="189">
        <f t="shared" ref="I41:I59" si="7">+F41-E41</f>
        <v>25</v>
      </c>
      <c r="J41" s="111" t="s">
        <v>15</v>
      </c>
      <c r="K41" s="169"/>
      <c r="L41" s="170">
        <v>55302.991949999996</v>
      </c>
      <c r="M41" s="171">
        <v>1458465.1858999999</v>
      </c>
      <c r="N41" s="172">
        <f t="shared" si="5"/>
        <v>0.998461588292757</v>
      </c>
      <c r="O41" s="173">
        <f t="shared" si="6"/>
        <v>25.372265486442636</v>
      </c>
      <c r="P41" s="191">
        <f t="shared" ref="P41:P59" si="8">+M41-L41</f>
        <v>1403162.19395</v>
      </c>
    </row>
    <row r="42" spans="2:16" x14ac:dyDescent="0.25">
      <c r="B42" s="22"/>
      <c r="C42" s="182" t="s">
        <v>93</v>
      </c>
      <c r="D42" s="183"/>
      <c r="E42" s="184">
        <v>140.17149999999998</v>
      </c>
      <c r="F42" s="185">
        <v>10.8</v>
      </c>
      <c r="G42" s="186">
        <f t="shared" si="3"/>
        <v>5.3718327947407767E-2</v>
      </c>
      <c r="H42" s="187">
        <f t="shared" si="4"/>
        <v>-0.92295152723627838</v>
      </c>
      <c r="I42" s="189">
        <f t="shared" si="7"/>
        <v>-129.37149999999997</v>
      </c>
      <c r="J42" s="182" t="s">
        <v>81</v>
      </c>
      <c r="K42" s="183"/>
      <c r="L42" s="184">
        <v>420.53619999999995</v>
      </c>
      <c r="M42" s="185">
        <v>1422778.0575999999</v>
      </c>
      <c r="N42" s="186">
        <f t="shared" si="5"/>
        <v>0.97403027025479016</v>
      </c>
      <c r="O42" s="187">
        <f t="shared" si="6"/>
        <v>3382.2475244699508</v>
      </c>
      <c r="P42" s="191">
        <f t="shared" si="8"/>
        <v>1422357.5214</v>
      </c>
    </row>
    <row r="43" spans="2:16" x14ac:dyDescent="0.25">
      <c r="B43" s="22"/>
      <c r="C43" s="182" t="s">
        <v>65</v>
      </c>
      <c r="D43" s="183"/>
      <c r="E43" s="184">
        <v>8.0554999999999986</v>
      </c>
      <c r="F43" s="185"/>
      <c r="G43" s="186">
        <f t="shared" si="3"/>
        <v>0</v>
      </c>
      <c r="H43" s="187">
        <f t="shared" si="4"/>
        <v>-1</v>
      </c>
      <c r="I43" s="189">
        <f t="shared" si="7"/>
        <v>-8.0554999999999986</v>
      </c>
      <c r="J43" s="182" t="s">
        <v>87</v>
      </c>
      <c r="K43" s="183"/>
      <c r="L43" s="184">
        <v>20551.223999999998</v>
      </c>
      <c r="M43" s="185">
        <v>28247.397300000004</v>
      </c>
      <c r="N43" s="186">
        <f t="shared" si="5"/>
        <v>1.9338096956966616E-2</v>
      </c>
      <c r="O43" s="187">
        <f t="shared" si="6"/>
        <v>0.37448734440342846</v>
      </c>
      <c r="P43" s="191">
        <f t="shared" si="8"/>
        <v>7696.1733000000058</v>
      </c>
    </row>
    <row r="44" spans="2:16" x14ac:dyDescent="0.25">
      <c r="B44" s="22"/>
      <c r="C44" s="182" t="s">
        <v>94</v>
      </c>
      <c r="D44" s="183"/>
      <c r="E44" s="184">
        <v>5.5679999999999996</v>
      </c>
      <c r="F44" s="185"/>
      <c r="G44" s="186">
        <f t="shared" si="3"/>
        <v>0</v>
      </c>
      <c r="H44" s="187">
        <f t="shared" si="4"/>
        <v>-1</v>
      </c>
      <c r="I44" s="189">
        <f t="shared" si="7"/>
        <v>-5.5679999999999996</v>
      </c>
      <c r="J44" s="182" t="s">
        <v>85</v>
      </c>
      <c r="K44" s="183"/>
      <c r="L44" s="184">
        <v>31793.741000000002</v>
      </c>
      <c r="M44" s="185">
        <v>7437.5349999999999</v>
      </c>
      <c r="N44" s="186">
        <f t="shared" si="5"/>
        <v>5.0917177049381711E-3</v>
      </c>
      <c r="O44" s="187">
        <f t="shared" si="6"/>
        <v>-0.76606920840174175</v>
      </c>
      <c r="P44" s="191">
        <f t="shared" si="8"/>
        <v>-24356.206000000002</v>
      </c>
    </row>
    <row r="45" spans="2:16" x14ac:dyDescent="0.25">
      <c r="B45" s="22"/>
      <c r="C45" s="182" t="s">
        <v>95</v>
      </c>
      <c r="D45" s="183"/>
      <c r="E45" s="184">
        <v>0.47000000000000003</v>
      </c>
      <c r="F45" s="185"/>
      <c r="G45" s="186">
        <f t="shared" si="3"/>
        <v>0</v>
      </c>
      <c r="H45" s="187">
        <f t="shared" si="4"/>
        <v>-1</v>
      </c>
      <c r="I45" s="189">
        <f t="shared" si="7"/>
        <v>-0.47000000000000003</v>
      </c>
      <c r="J45" s="182" t="s">
        <v>106</v>
      </c>
      <c r="K45" s="183"/>
      <c r="L45" s="184">
        <v>27.448550000000001</v>
      </c>
      <c r="M45" s="185">
        <v>2.1960000000000002</v>
      </c>
      <c r="N45" s="186">
        <f t="shared" si="5"/>
        <v>1.5033760621017884E-6</v>
      </c>
      <c r="O45" s="187">
        <f t="shared" si="6"/>
        <v>-0.91999577391155452</v>
      </c>
      <c r="P45" s="191">
        <f t="shared" si="8"/>
        <v>-25.252549999999999</v>
      </c>
    </row>
    <row r="46" spans="2:16" x14ac:dyDescent="0.25">
      <c r="B46" s="22"/>
      <c r="C46" s="182" t="s">
        <v>96</v>
      </c>
      <c r="D46" s="183"/>
      <c r="E46" s="184">
        <v>0.41399999999999998</v>
      </c>
      <c r="F46" s="185"/>
      <c r="G46" s="186">
        <f t="shared" si="3"/>
        <v>0</v>
      </c>
      <c r="H46" s="187">
        <f t="shared" si="4"/>
        <v>-1</v>
      </c>
      <c r="I46" s="189">
        <f t="shared" si="7"/>
        <v>-0.41399999999999998</v>
      </c>
      <c r="J46" s="182" t="s">
        <v>107</v>
      </c>
      <c r="K46" s="183"/>
      <c r="L46" s="184">
        <v>2422.6320000000001</v>
      </c>
      <c r="M46" s="185"/>
      <c r="N46" s="186">
        <f t="shared" si="5"/>
        <v>0</v>
      </c>
      <c r="O46" s="187">
        <f t="shared" si="6"/>
        <v>-1</v>
      </c>
      <c r="P46" s="191">
        <f t="shared" si="8"/>
        <v>-2422.6320000000001</v>
      </c>
    </row>
    <row r="47" spans="2:16" x14ac:dyDescent="0.25">
      <c r="B47" s="22"/>
      <c r="C47" s="182" t="s">
        <v>97</v>
      </c>
      <c r="D47" s="183"/>
      <c r="E47" s="184">
        <v>0.3</v>
      </c>
      <c r="F47" s="185"/>
      <c r="G47" s="186">
        <f t="shared" si="3"/>
        <v>0</v>
      </c>
      <c r="H47" s="187">
        <f t="shared" si="4"/>
        <v>-1</v>
      </c>
      <c r="I47" s="189">
        <f t="shared" si="7"/>
        <v>-0.3</v>
      </c>
      <c r="J47" s="182" t="s">
        <v>84</v>
      </c>
      <c r="K47" s="183"/>
      <c r="L47" s="184">
        <v>87.410199999999989</v>
      </c>
      <c r="M47" s="185"/>
      <c r="N47" s="186">
        <f t="shared" si="5"/>
        <v>0</v>
      </c>
      <c r="O47" s="187">
        <f t="shared" si="6"/>
        <v>-1</v>
      </c>
      <c r="P47" s="191">
        <f t="shared" si="8"/>
        <v>-87.410199999999989</v>
      </c>
    </row>
    <row r="48" spans="2:16" x14ac:dyDescent="0.25">
      <c r="B48" s="22"/>
      <c r="C48" s="182" t="s">
        <v>98</v>
      </c>
      <c r="D48" s="183"/>
      <c r="E48" s="184">
        <v>0.1</v>
      </c>
      <c r="F48" s="185"/>
      <c r="G48" s="186">
        <f t="shared" si="3"/>
        <v>0</v>
      </c>
      <c r="H48" s="187">
        <f t="shared" si="4"/>
        <v>-1</v>
      </c>
      <c r="I48" s="189">
        <f t="shared" si="7"/>
        <v>-0.1</v>
      </c>
      <c r="J48" s="94"/>
      <c r="K48" s="108"/>
      <c r="L48" s="93"/>
      <c r="M48" s="113"/>
      <c r="N48" s="115">
        <f t="shared" si="5"/>
        <v>0</v>
      </c>
      <c r="O48" s="97" t="str">
        <f t="shared" si="6"/>
        <v xml:space="preserve"> - </v>
      </c>
      <c r="P48" s="191">
        <f t="shared" si="8"/>
        <v>0</v>
      </c>
    </row>
    <row r="49" spans="2:16" x14ac:dyDescent="0.25">
      <c r="B49" s="22"/>
      <c r="C49" s="111" t="s">
        <v>4</v>
      </c>
      <c r="D49" s="169"/>
      <c r="E49" s="170"/>
      <c r="F49" s="171">
        <v>34.558999999999997</v>
      </c>
      <c r="G49" s="172">
        <f t="shared" si="3"/>
        <v>0.17189367551245044</v>
      </c>
      <c r="H49" s="173" t="str">
        <f t="shared" si="4"/>
        <v xml:space="preserve"> - </v>
      </c>
      <c r="I49" s="189">
        <f t="shared" si="7"/>
        <v>34.558999999999997</v>
      </c>
      <c r="J49" s="94"/>
      <c r="K49" s="108"/>
      <c r="L49" s="93"/>
      <c r="M49" s="113"/>
      <c r="N49" s="115">
        <f t="shared" si="5"/>
        <v>0</v>
      </c>
      <c r="O49" s="97" t="str">
        <f t="shared" si="6"/>
        <v xml:space="preserve"> - </v>
      </c>
      <c r="P49" s="191">
        <f t="shared" si="8"/>
        <v>0</v>
      </c>
    </row>
    <row r="50" spans="2:16" x14ac:dyDescent="0.25">
      <c r="B50" s="22"/>
      <c r="C50" s="182" t="s">
        <v>99</v>
      </c>
      <c r="D50" s="183"/>
      <c r="E50" s="184"/>
      <c r="F50" s="185">
        <v>33.253</v>
      </c>
      <c r="G50" s="186">
        <f t="shared" si="3"/>
        <v>0.16539773696621762</v>
      </c>
      <c r="H50" s="187" t="str">
        <f t="shared" si="4"/>
        <v xml:space="preserve"> - </v>
      </c>
      <c r="I50" s="189">
        <f t="shared" si="7"/>
        <v>33.253</v>
      </c>
      <c r="J50" s="94"/>
      <c r="K50" s="108"/>
      <c r="L50" s="93"/>
      <c r="M50" s="113"/>
      <c r="N50" s="115">
        <f t="shared" si="5"/>
        <v>0</v>
      </c>
      <c r="O50" s="97" t="str">
        <f t="shared" si="6"/>
        <v xml:space="preserve"> - </v>
      </c>
      <c r="P50" s="191">
        <f t="shared" si="8"/>
        <v>0</v>
      </c>
    </row>
    <row r="51" spans="2:16" x14ac:dyDescent="0.25">
      <c r="B51" s="22"/>
      <c r="C51" s="111" t="s">
        <v>5</v>
      </c>
      <c r="D51" s="169"/>
      <c r="E51" s="170">
        <v>40.319899999999997</v>
      </c>
      <c r="F51" s="171">
        <v>8.7149000000000001</v>
      </c>
      <c r="G51" s="172">
        <f t="shared" si="3"/>
        <v>4.3347208910079989E-2</v>
      </c>
      <c r="H51" s="173">
        <f t="shared" si="4"/>
        <v>-0.78385611075424289</v>
      </c>
      <c r="I51" s="189">
        <f t="shared" si="7"/>
        <v>-31.604999999999997</v>
      </c>
      <c r="J51" s="94"/>
      <c r="K51" s="108"/>
      <c r="L51" s="93"/>
      <c r="M51" s="113"/>
      <c r="N51" s="115">
        <f t="shared" si="5"/>
        <v>0</v>
      </c>
      <c r="O51" s="97" t="str">
        <f t="shared" si="6"/>
        <v xml:space="preserve"> - </v>
      </c>
      <c r="P51" s="191">
        <f t="shared" si="8"/>
        <v>0</v>
      </c>
    </row>
    <row r="52" spans="2:16" x14ac:dyDescent="0.25">
      <c r="B52" s="22"/>
      <c r="C52" s="182" t="s">
        <v>100</v>
      </c>
      <c r="D52" s="183"/>
      <c r="E52" s="184"/>
      <c r="F52" s="185">
        <v>6.8900000000000006</v>
      </c>
      <c r="G52" s="186">
        <f t="shared" si="3"/>
        <v>3.4270303662744396E-2</v>
      </c>
      <c r="H52" s="187" t="str">
        <f t="shared" si="4"/>
        <v xml:space="preserve"> - </v>
      </c>
      <c r="I52" s="189">
        <f t="shared" si="7"/>
        <v>6.8900000000000006</v>
      </c>
      <c r="J52" s="94"/>
      <c r="K52" s="108"/>
      <c r="L52" s="93"/>
      <c r="M52" s="113"/>
      <c r="N52" s="115">
        <f t="shared" si="5"/>
        <v>0</v>
      </c>
      <c r="O52" s="97" t="str">
        <f t="shared" si="6"/>
        <v xml:space="preserve"> - </v>
      </c>
      <c r="P52" s="191">
        <f t="shared" si="8"/>
        <v>0</v>
      </c>
    </row>
    <row r="53" spans="2:16" x14ac:dyDescent="0.25">
      <c r="B53" s="22"/>
      <c r="C53" s="182" t="s">
        <v>101</v>
      </c>
      <c r="D53" s="183"/>
      <c r="E53" s="184">
        <v>36.908299999999997</v>
      </c>
      <c r="F53" s="185"/>
      <c r="G53" s="186">
        <f t="shared" si="3"/>
        <v>0</v>
      </c>
      <c r="H53" s="187">
        <f t="shared" si="4"/>
        <v>-1</v>
      </c>
      <c r="I53" s="189">
        <f t="shared" si="7"/>
        <v>-36.908299999999997</v>
      </c>
      <c r="J53" s="94"/>
      <c r="K53" s="108"/>
      <c r="L53" s="93"/>
      <c r="M53" s="113"/>
      <c r="N53" s="115">
        <f t="shared" si="5"/>
        <v>0</v>
      </c>
      <c r="O53" s="97" t="str">
        <f t="shared" si="6"/>
        <v xml:space="preserve"> - </v>
      </c>
      <c r="P53" s="191">
        <f t="shared" si="8"/>
        <v>0</v>
      </c>
    </row>
    <row r="54" spans="2:16" x14ac:dyDescent="0.25">
      <c r="B54" s="22"/>
      <c r="C54" s="111" t="s">
        <v>9</v>
      </c>
      <c r="D54" s="190"/>
      <c r="E54" s="170">
        <v>713.26979999999992</v>
      </c>
      <c r="F54" s="171"/>
      <c r="G54" s="172">
        <f t="shared" si="3"/>
        <v>0</v>
      </c>
      <c r="H54" s="173">
        <f t="shared" si="4"/>
        <v>-1</v>
      </c>
      <c r="I54" s="189">
        <f t="shared" si="7"/>
        <v>-713.26979999999992</v>
      </c>
      <c r="J54" s="94"/>
      <c r="K54" s="160"/>
      <c r="L54" s="93"/>
      <c r="M54" s="113"/>
      <c r="N54" s="115">
        <f t="shared" si="5"/>
        <v>0</v>
      </c>
      <c r="O54" s="97" t="str">
        <f t="shared" si="6"/>
        <v xml:space="preserve"> - </v>
      </c>
      <c r="P54" s="191">
        <f t="shared" si="8"/>
        <v>0</v>
      </c>
    </row>
    <row r="55" spans="2:16" x14ac:dyDescent="0.25">
      <c r="B55" s="22"/>
      <c r="C55" s="182" t="s">
        <v>102</v>
      </c>
      <c r="D55" s="183"/>
      <c r="E55" s="184">
        <v>713.26979999999992</v>
      </c>
      <c r="F55" s="185"/>
      <c r="G55" s="186">
        <f t="shared" si="3"/>
        <v>0</v>
      </c>
      <c r="H55" s="187">
        <f t="shared" si="4"/>
        <v>-1</v>
      </c>
      <c r="I55" s="189">
        <f t="shared" si="7"/>
        <v>-713.26979999999992</v>
      </c>
      <c r="J55" s="94"/>
      <c r="K55" s="108"/>
      <c r="L55" s="93"/>
      <c r="M55" s="113"/>
      <c r="N55" s="115">
        <f t="shared" si="5"/>
        <v>0</v>
      </c>
      <c r="O55" s="97" t="str">
        <f t="shared" si="6"/>
        <v xml:space="preserve"> - </v>
      </c>
      <c r="P55" s="191">
        <f t="shared" si="8"/>
        <v>0</v>
      </c>
    </row>
    <row r="56" spans="2:16" x14ac:dyDescent="0.25">
      <c r="B56" s="22"/>
      <c r="C56" s="111" t="s">
        <v>10</v>
      </c>
      <c r="D56" s="169"/>
      <c r="E56" s="170">
        <v>12.4375</v>
      </c>
      <c r="F56" s="171">
        <v>60.098999999999997</v>
      </c>
      <c r="G56" s="172">
        <f t="shared" si="3"/>
        <v>0.29892757326956099</v>
      </c>
      <c r="H56" s="173">
        <f t="shared" si="4"/>
        <v>3.8320804020100496</v>
      </c>
      <c r="I56" s="189">
        <f t="shared" si="7"/>
        <v>47.661499999999997</v>
      </c>
      <c r="J56" s="94"/>
      <c r="K56" s="108"/>
      <c r="L56" s="93"/>
      <c r="M56" s="113"/>
      <c r="N56" s="115">
        <f t="shared" ref="N56:N58" si="9">+M56/M$59</f>
        <v>0</v>
      </c>
      <c r="O56" s="97" t="str">
        <f t="shared" ref="O56:O58" si="10">IFERROR(M56/L56-1," - ")</f>
        <v xml:space="preserve"> - </v>
      </c>
      <c r="P56" s="191">
        <f t="shared" si="8"/>
        <v>0</v>
      </c>
    </row>
    <row r="57" spans="2:16" x14ac:dyDescent="0.25">
      <c r="B57" s="22"/>
      <c r="C57" s="182" t="s">
        <v>103</v>
      </c>
      <c r="D57" s="183"/>
      <c r="E57" s="184"/>
      <c r="F57" s="185">
        <v>53.408999999999999</v>
      </c>
      <c r="G57" s="186">
        <f t="shared" si="3"/>
        <v>0.26565205345769455</v>
      </c>
      <c r="H57" s="187" t="str">
        <f t="shared" si="4"/>
        <v xml:space="preserve"> - </v>
      </c>
      <c r="I57" s="189">
        <f t="shared" si="7"/>
        <v>53.408999999999999</v>
      </c>
      <c r="J57" s="94"/>
      <c r="K57" s="108"/>
      <c r="L57" s="93"/>
      <c r="M57" s="113"/>
      <c r="N57" s="115">
        <f t="shared" si="9"/>
        <v>0</v>
      </c>
      <c r="O57" s="97" t="str">
        <f t="shared" si="10"/>
        <v xml:space="preserve"> - </v>
      </c>
      <c r="P57" s="191">
        <f t="shared" si="8"/>
        <v>0</v>
      </c>
    </row>
    <row r="58" spans="2:16" x14ac:dyDescent="0.25">
      <c r="B58" s="22"/>
      <c r="C58" s="176" t="s">
        <v>104</v>
      </c>
      <c r="D58" s="177"/>
      <c r="E58" s="178">
        <v>5.6749999999999998</v>
      </c>
      <c r="F58" s="179"/>
      <c r="G58" s="180">
        <f t="shared" si="3"/>
        <v>0</v>
      </c>
      <c r="H58" s="181">
        <f t="shared" si="4"/>
        <v>-1</v>
      </c>
      <c r="I58" s="189">
        <f t="shared" si="7"/>
        <v>-5.6749999999999998</v>
      </c>
      <c r="J58" s="98"/>
      <c r="K58" s="109"/>
      <c r="L58" s="101"/>
      <c r="M58" s="116"/>
      <c r="N58" s="117">
        <f t="shared" si="9"/>
        <v>0</v>
      </c>
      <c r="O58" s="102" t="str">
        <f t="shared" si="10"/>
        <v xml:space="preserve"> - </v>
      </c>
      <c r="P58" s="191">
        <f t="shared" si="8"/>
        <v>0</v>
      </c>
    </row>
    <row r="59" spans="2:16" x14ac:dyDescent="0.25">
      <c r="B59" s="22"/>
      <c r="C59" s="105" t="s">
        <v>2</v>
      </c>
      <c r="D59" s="106"/>
      <c r="E59" s="92">
        <v>1039.5632999999998</v>
      </c>
      <c r="F59" s="92">
        <v>201.04870000000003</v>
      </c>
      <c r="G59" s="79">
        <f t="shared" si="3"/>
        <v>1</v>
      </c>
      <c r="H59" s="107">
        <f t="shared" si="4"/>
        <v>-0.80660273405188498</v>
      </c>
      <c r="I59" s="189">
        <f t="shared" si="7"/>
        <v>-838.51459999999975</v>
      </c>
      <c r="J59" s="105" t="s">
        <v>13</v>
      </c>
      <c r="K59" s="106"/>
      <c r="L59" s="92">
        <v>56716.281650000004</v>
      </c>
      <c r="M59" s="92">
        <v>1460712.3628999998</v>
      </c>
      <c r="N59" s="79">
        <f t="shared" si="5"/>
        <v>1</v>
      </c>
      <c r="O59" s="107">
        <f t="shared" si="6"/>
        <v>24.754727221261689</v>
      </c>
      <c r="P59" s="191">
        <f t="shared" si="8"/>
        <v>1403996.0812499998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Italia en primer lugar con exportaciones de US$ 0.1 millones, seguido de Estados Unidos por US$ 0.0 millones y Francia por US$ 0.0 millones, como los principales. En tanto los principales destinos para las exportaciones Tradicionales son: China con exportaciones por US$ 1,194.6 millones, seguido deIndia por US$ 103.4 millones y Corea del Sur por US$ 38.2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22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23" t="s">
        <v>184</v>
      </c>
      <c r="D72" s="124"/>
      <c r="E72" s="127"/>
      <c r="F72" s="125">
        <v>5.9408999999999997E-2</v>
      </c>
      <c r="G72" s="128">
        <f t="shared" ref="G72:G85" si="11">+F72/F$90</f>
        <v>0.29556716417910445</v>
      </c>
      <c r="H72" s="126" t="str">
        <f>IFERROR(F72/E72-1," - ")</f>
        <v xml:space="preserve"> - </v>
      </c>
      <c r="I72" s="3"/>
      <c r="J72" s="196" t="s">
        <v>37</v>
      </c>
      <c r="K72" s="124"/>
      <c r="L72" s="127">
        <v>0.37689019999999995</v>
      </c>
      <c r="M72" s="194">
        <v>1194.6463835000009</v>
      </c>
      <c r="N72" s="128">
        <f t="shared" ref="N72:N85" si="12">+M72/M$90</f>
        <v>0.81785210465855063</v>
      </c>
      <c r="O72" s="126">
        <f>IFERROR(M72/L72-1," - ")</f>
        <v>3168.7464765600193</v>
      </c>
      <c r="P72" s="25"/>
    </row>
    <row r="73" spans="2:16" x14ac:dyDescent="0.25">
      <c r="B73" s="22"/>
      <c r="C73" s="94" t="s">
        <v>35</v>
      </c>
      <c r="D73" s="95"/>
      <c r="E73" s="113">
        <v>2.1429699999999999E-2</v>
      </c>
      <c r="F73" s="132">
        <v>3.8350999999999996E-2</v>
      </c>
      <c r="G73" s="118">
        <f t="shared" si="11"/>
        <v>0.1908009950248756</v>
      </c>
      <c r="H73" s="115">
        <f t="shared" ref="H73:H90" si="13">IFERROR(F73/E73-1," - ")</f>
        <v>0.78961908006178327</v>
      </c>
      <c r="I73" s="3"/>
      <c r="J73" s="198" t="s">
        <v>203</v>
      </c>
      <c r="K73" s="95"/>
      <c r="L73" s="113"/>
      <c r="M73" s="195">
        <v>103.40200999999999</v>
      </c>
      <c r="N73" s="118">
        <f t="shared" si="12"/>
        <v>7.0788772872407424E-2</v>
      </c>
      <c r="O73" s="115" t="str">
        <f t="shared" ref="O73:O90" si="14">IFERROR(M73/L73-1," - ")</f>
        <v xml:space="preserve"> - </v>
      </c>
      <c r="P73" s="25"/>
    </row>
    <row r="74" spans="2:16" x14ac:dyDescent="0.25">
      <c r="B74" s="22"/>
      <c r="C74" s="94" t="s">
        <v>190</v>
      </c>
      <c r="D74" s="95"/>
      <c r="E74" s="113"/>
      <c r="F74" s="132">
        <v>2.5000000000000001E-2</v>
      </c>
      <c r="G74" s="118">
        <f t="shared" si="11"/>
        <v>0.12437810945273632</v>
      </c>
      <c r="H74" s="115" t="str">
        <f t="shared" si="13"/>
        <v xml:space="preserve"> - </v>
      </c>
      <c r="I74" s="3"/>
      <c r="J74" s="174" t="s">
        <v>199</v>
      </c>
      <c r="K74" s="95"/>
      <c r="L74" s="113"/>
      <c r="M74" s="175">
        <v>38.219200000000001</v>
      </c>
      <c r="N74" s="118">
        <f t="shared" si="12"/>
        <v>2.6164774438766848E-2</v>
      </c>
      <c r="O74" s="115" t="str">
        <f t="shared" si="14"/>
        <v xml:space="preserve"> - </v>
      </c>
      <c r="P74" s="25"/>
    </row>
    <row r="75" spans="2:16" x14ac:dyDescent="0.25">
      <c r="B75" s="22"/>
      <c r="C75" s="94" t="s">
        <v>33</v>
      </c>
      <c r="D75" s="95"/>
      <c r="E75" s="113"/>
      <c r="F75" s="93">
        <v>1.73373E-2</v>
      </c>
      <c r="G75" s="118">
        <f t="shared" si="11"/>
        <v>8.6255223880597004E-2</v>
      </c>
      <c r="H75" s="115" t="str">
        <f t="shared" si="13"/>
        <v xml:space="preserve"> - </v>
      </c>
      <c r="I75" s="3"/>
      <c r="J75" s="94" t="s">
        <v>36</v>
      </c>
      <c r="K75" s="95"/>
      <c r="L75" s="113"/>
      <c r="M75" s="93">
        <v>34.331119999999999</v>
      </c>
      <c r="N75" s="118">
        <f t="shared" si="12"/>
        <v>2.3503004014480609E-2</v>
      </c>
      <c r="O75" s="115" t="str">
        <f t="shared" si="14"/>
        <v xml:space="preserve"> - </v>
      </c>
      <c r="P75" s="25"/>
    </row>
    <row r="76" spans="2:16" x14ac:dyDescent="0.25">
      <c r="B76" s="22"/>
      <c r="C76" s="94" t="s">
        <v>201</v>
      </c>
      <c r="D76" s="95"/>
      <c r="E76" s="113"/>
      <c r="F76" s="93">
        <v>1.6148300000000001E-2</v>
      </c>
      <c r="G76" s="118">
        <f t="shared" si="11"/>
        <v>8.0339800995024871E-2</v>
      </c>
      <c r="H76" s="115" t="str">
        <f t="shared" si="13"/>
        <v xml:space="preserve"> - </v>
      </c>
      <c r="I76" s="3"/>
      <c r="J76" s="94" t="s">
        <v>34</v>
      </c>
      <c r="K76" s="95"/>
      <c r="L76" s="113">
        <v>54.769646100000017</v>
      </c>
      <c r="M76" s="93">
        <v>24.104877100000003</v>
      </c>
      <c r="N76" s="118">
        <f t="shared" si="12"/>
        <v>1.6502142174501206E-2</v>
      </c>
      <c r="O76" s="115">
        <f t="shared" si="14"/>
        <v>-0.55988619944725193</v>
      </c>
      <c r="P76" s="25"/>
    </row>
    <row r="77" spans="2:16" x14ac:dyDescent="0.25">
      <c r="B77" s="22"/>
      <c r="C77" s="94" t="s">
        <v>42</v>
      </c>
      <c r="D77" s="95"/>
      <c r="E77" s="113"/>
      <c r="F77" s="93">
        <v>1.081E-2</v>
      </c>
      <c r="G77" s="118">
        <f t="shared" si="11"/>
        <v>5.3781094527363182E-2</v>
      </c>
      <c r="H77" s="115" t="str">
        <f t="shared" si="13"/>
        <v xml:space="preserve"> - </v>
      </c>
      <c r="I77" s="3"/>
      <c r="J77" s="94" t="s">
        <v>205</v>
      </c>
      <c r="K77" s="95"/>
      <c r="L77" s="113"/>
      <c r="M77" s="93">
        <v>21.47428</v>
      </c>
      <c r="N77" s="118">
        <f t="shared" si="12"/>
        <v>1.4701241586294904E-2</v>
      </c>
      <c r="O77" s="115" t="str">
        <f t="shared" si="14"/>
        <v xml:space="preserve"> - </v>
      </c>
      <c r="P77" s="25"/>
    </row>
    <row r="78" spans="2:16" x14ac:dyDescent="0.25">
      <c r="B78" s="22"/>
      <c r="C78" s="94" t="s">
        <v>194</v>
      </c>
      <c r="D78" s="95"/>
      <c r="E78" s="113">
        <v>0.1234555</v>
      </c>
      <c r="F78" s="93">
        <v>1.0800000000000001E-2</v>
      </c>
      <c r="G78" s="118">
        <f t="shared" si="11"/>
        <v>5.3731343283582089E-2</v>
      </c>
      <c r="H78" s="115">
        <f t="shared" si="13"/>
        <v>-0.91251908582444685</v>
      </c>
      <c r="I78" s="3"/>
      <c r="J78" s="94" t="s">
        <v>198</v>
      </c>
      <c r="K78" s="95"/>
      <c r="L78" s="113">
        <v>0.12739639999999999</v>
      </c>
      <c r="M78" s="93">
        <v>16.224557600000001</v>
      </c>
      <c r="N78" s="118">
        <f t="shared" si="12"/>
        <v>1.110729397718373E-2</v>
      </c>
      <c r="O78" s="115">
        <f t="shared" si="14"/>
        <v>126.35491426759313</v>
      </c>
      <c r="P78" s="25"/>
    </row>
    <row r="79" spans="2:16" x14ac:dyDescent="0.25">
      <c r="B79" s="22"/>
      <c r="C79" s="94" t="s">
        <v>36</v>
      </c>
      <c r="D79" s="95"/>
      <c r="E79" s="113">
        <v>1.4855800000000001E-2</v>
      </c>
      <c r="F79" s="93">
        <v>7.5599999999999999E-3</v>
      </c>
      <c r="G79" s="118">
        <f t="shared" si="11"/>
        <v>3.7611940298507458E-2</v>
      </c>
      <c r="H79" s="115">
        <f t="shared" si="13"/>
        <v>-0.49110785013260816</v>
      </c>
      <c r="I79" s="3"/>
      <c r="J79" s="94" t="s">
        <v>196</v>
      </c>
      <c r="K79" s="95"/>
      <c r="L79" s="113">
        <v>5.0000000000000001E-4</v>
      </c>
      <c r="M79" s="93">
        <v>14.480919999999999</v>
      </c>
      <c r="N79" s="118">
        <f t="shared" si="12"/>
        <v>9.9136037767883056E-3</v>
      </c>
      <c r="O79" s="115">
        <f t="shared" si="14"/>
        <v>28960.839999999997</v>
      </c>
      <c r="P79" s="25"/>
    </row>
    <row r="80" spans="2:16" x14ac:dyDescent="0.25">
      <c r="B80" s="22"/>
      <c r="C80" s="94" t="s">
        <v>189</v>
      </c>
      <c r="D80" s="95"/>
      <c r="E80" s="113"/>
      <c r="F80" s="93">
        <v>6.8900000000000003E-3</v>
      </c>
      <c r="G80" s="118">
        <f t="shared" si="11"/>
        <v>3.4278606965174131E-2</v>
      </c>
      <c r="H80" s="115" t="str">
        <f t="shared" si="13"/>
        <v xml:space="preserve"> - </v>
      </c>
      <c r="I80" s="3"/>
      <c r="J80" s="94" t="s">
        <v>207</v>
      </c>
      <c r="K80" s="95"/>
      <c r="L80" s="113"/>
      <c r="M80" s="93">
        <v>7.6162913000000003</v>
      </c>
      <c r="N80" s="118">
        <f t="shared" si="12"/>
        <v>5.2140951125204697E-3</v>
      </c>
      <c r="O80" s="115" t="str">
        <f t="shared" si="14"/>
        <v xml:space="preserve"> - </v>
      </c>
      <c r="P80" s="25"/>
    </row>
    <row r="81" spans="2:16" x14ac:dyDescent="0.25">
      <c r="B81" s="22"/>
      <c r="C81" s="94" t="s">
        <v>192</v>
      </c>
      <c r="D81" s="95"/>
      <c r="E81" s="113">
        <v>4.03349E-2</v>
      </c>
      <c r="F81" s="93">
        <v>4.4741E-3</v>
      </c>
      <c r="G81" s="118">
        <f t="shared" si="11"/>
        <v>2.22592039800995E-2</v>
      </c>
      <c r="H81" s="115">
        <f t="shared" si="13"/>
        <v>-0.88907620943649301</v>
      </c>
      <c r="I81" s="3"/>
      <c r="J81" s="94" t="s">
        <v>35</v>
      </c>
      <c r="K81" s="95"/>
      <c r="L81" s="113">
        <v>0.27807210000000004</v>
      </c>
      <c r="M81" s="93">
        <v>4.3863985999999997</v>
      </c>
      <c r="N81" s="118">
        <f t="shared" si="12"/>
        <v>3.002918165935516E-3</v>
      </c>
      <c r="O81" s="115">
        <f t="shared" si="14"/>
        <v>14.774321120313758</v>
      </c>
      <c r="P81" s="25"/>
    </row>
    <row r="82" spans="2:16" x14ac:dyDescent="0.25">
      <c r="B82" s="22"/>
      <c r="C82" s="94" t="s">
        <v>206</v>
      </c>
      <c r="D82" s="95"/>
      <c r="E82" s="113"/>
      <c r="F82" s="93">
        <v>3.9889999999999995E-3</v>
      </c>
      <c r="G82" s="118">
        <f t="shared" si="11"/>
        <v>1.9845771144278605E-2</v>
      </c>
      <c r="H82" s="115" t="str">
        <f t="shared" si="13"/>
        <v xml:space="preserve"> - </v>
      </c>
      <c r="I82" s="3"/>
      <c r="J82" s="94" t="s">
        <v>38</v>
      </c>
      <c r="K82" s="95"/>
      <c r="L82" s="113">
        <v>1.1353797999999999</v>
      </c>
      <c r="M82" s="93">
        <v>1.7406185000000001</v>
      </c>
      <c r="N82" s="118">
        <f t="shared" si="12"/>
        <v>1.1916233316355313E-3</v>
      </c>
      <c r="O82" s="115">
        <f t="shared" si="14"/>
        <v>0.53307157657728288</v>
      </c>
      <c r="P82" s="25"/>
    </row>
    <row r="83" spans="2:16" x14ac:dyDescent="0.25">
      <c r="B83" s="22"/>
      <c r="C83" s="94" t="s">
        <v>38</v>
      </c>
      <c r="D83" s="95"/>
      <c r="E83" s="113"/>
      <c r="F83" s="93">
        <v>2.7999999999999998E-4</v>
      </c>
      <c r="G83" s="118">
        <f t="shared" si="11"/>
        <v>1.3930348258706466E-3</v>
      </c>
      <c r="H83" s="115" t="str">
        <f t="shared" si="13"/>
        <v xml:space="preserve"> - </v>
      </c>
      <c r="I83" s="3"/>
      <c r="J83" s="94" t="s">
        <v>208</v>
      </c>
      <c r="K83" s="95"/>
      <c r="L83" s="113"/>
      <c r="M83" s="93">
        <v>7.9542500000000002E-2</v>
      </c>
      <c r="N83" s="118">
        <f t="shared" si="12"/>
        <v>5.4454608437529096E-5</v>
      </c>
      <c r="O83" s="115" t="str">
        <f t="shared" si="14"/>
        <v xml:space="preserve"> - </v>
      </c>
      <c r="P83" s="25"/>
    </row>
    <row r="84" spans="2:16" x14ac:dyDescent="0.25">
      <c r="B84" s="22"/>
      <c r="C84" s="94" t="s">
        <v>193</v>
      </c>
      <c r="D84" s="95"/>
      <c r="E84" s="113">
        <v>6.2440000000000002E-2</v>
      </c>
      <c r="F84" s="93"/>
      <c r="G84" s="118">
        <f t="shared" si="11"/>
        <v>0</v>
      </c>
      <c r="H84" s="115">
        <f t="shared" si="13"/>
        <v>-1</v>
      </c>
      <c r="I84" s="3"/>
      <c r="J84" s="94" t="s">
        <v>189</v>
      </c>
      <c r="K84" s="95"/>
      <c r="L84" s="113">
        <v>2.4999999999999998E-2</v>
      </c>
      <c r="M84" s="93">
        <v>4.7828000000000002E-3</v>
      </c>
      <c r="N84" s="118">
        <f t="shared" si="12"/>
        <v>3.274293632146515E-6</v>
      </c>
      <c r="O84" s="115">
        <f t="shared" si="14"/>
        <v>-0.80868799999999996</v>
      </c>
      <c r="P84" s="25"/>
    </row>
    <row r="85" spans="2:16" x14ac:dyDescent="0.25">
      <c r="B85" s="22"/>
      <c r="C85" s="94" t="s">
        <v>34</v>
      </c>
      <c r="D85" s="95"/>
      <c r="E85" s="113">
        <v>0.71326979999999995</v>
      </c>
      <c r="F85" s="93"/>
      <c r="G85" s="118">
        <f t="shared" si="11"/>
        <v>0</v>
      </c>
      <c r="H85" s="115">
        <f t="shared" si="13"/>
        <v>-1</v>
      </c>
      <c r="I85" s="3"/>
      <c r="J85" s="94" t="s">
        <v>204</v>
      </c>
      <c r="K85" s="95"/>
      <c r="L85" s="113">
        <v>3.3845500000000001E-3</v>
      </c>
      <c r="M85" s="93">
        <v>1.3810000000000001E-3</v>
      </c>
      <c r="N85" s="118">
        <f t="shared" si="12"/>
        <v>9.4542935226108917E-7</v>
      </c>
      <c r="O85" s="115">
        <f t="shared" si="14"/>
        <v>-0.59196939031776741</v>
      </c>
      <c r="P85" s="25"/>
    </row>
    <row r="86" spans="2:16" x14ac:dyDescent="0.25">
      <c r="B86" s="22"/>
      <c r="C86" s="94" t="s">
        <v>39</v>
      </c>
      <c r="D86" s="95"/>
      <c r="E86" s="113">
        <v>2.3568000000000002E-2</v>
      </c>
      <c r="F86" s="93"/>
      <c r="G86" s="118">
        <f t="shared" ref="G86:G88" si="15">+F86/F$90</f>
        <v>0</v>
      </c>
      <c r="H86" s="115">
        <f t="shared" ref="H86:H88" si="16">IFERROR(F86/E86-1," - ")</f>
        <v>-1</v>
      </c>
      <c r="I86" s="3"/>
      <c r="J86" s="94" t="s">
        <v>209</v>
      </c>
      <c r="K86" s="95"/>
      <c r="L86" s="113">
        <v>1.2500000000000001E-5</v>
      </c>
      <c r="M86" s="93"/>
      <c r="N86" s="118">
        <f t="shared" ref="N86:N88" si="17">+M86/M$90</f>
        <v>0</v>
      </c>
      <c r="O86" s="115">
        <f t="shared" ref="O86:O88" si="18">IFERROR(M86/L86-1," - ")</f>
        <v>-1</v>
      </c>
      <c r="P86" s="25"/>
    </row>
    <row r="87" spans="2:16" x14ac:dyDescent="0.25">
      <c r="B87" s="22"/>
      <c r="C87" s="94" t="s">
        <v>43</v>
      </c>
      <c r="D87" s="103"/>
      <c r="E87" s="113">
        <v>3.1841000000000001E-2</v>
      </c>
      <c r="F87" s="93"/>
      <c r="G87" s="118">
        <f t="shared" si="15"/>
        <v>0</v>
      </c>
      <c r="H87" s="115">
        <f t="shared" si="16"/>
        <v>-1</v>
      </c>
      <c r="I87" s="3"/>
      <c r="J87" s="94"/>
      <c r="K87" s="103"/>
      <c r="L87" s="113"/>
      <c r="M87" s="93"/>
      <c r="N87" s="118">
        <f t="shared" si="17"/>
        <v>0</v>
      </c>
      <c r="O87" s="115" t="str">
        <f t="shared" si="18"/>
        <v xml:space="preserve"> - </v>
      </c>
      <c r="P87" s="25"/>
    </row>
    <row r="88" spans="2:16" x14ac:dyDescent="0.25">
      <c r="B88" s="22"/>
      <c r="C88" s="94" t="s">
        <v>44</v>
      </c>
      <c r="D88" s="95"/>
      <c r="E88" s="113">
        <v>8.0555000000000002E-3</v>
      </c>
      <c r="F88" s="93"/>
      <c r="G88" s="118">
        <f t="shared" si="15"/>
        <v>0</v>
      </c>
      <c r="H88" s="115">
        <f t="shared" si="16"/>
        <v>-1</v>
      </c>
      <c r="I88" s="3"/>
      <c r="J88" s="94"/>
      <c r="K88" s="95"/>
      <c r="L88" s="113"/>
      <c r="M88" s="93"/>
      <c r="N88" s="118">
        <f t="shared" si="17"/>
        <v>0</v>
      </c>
      <c r="O88" s="115" t="str">
        <f t="shared" si="18"/>
        <v xml:space="preserve"> - 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7.4980000000013369E-4</v>
      </c>
      <c r="F89" s="101">
        <f>+F90-SUM(F72:F88)</f>
        <v>-4.8699999999984867E-5</v>
      </c>
      <c r="G89" s="119">
        <f>+F89/F$90</f>
        <v>-2.4228855721385504E-4</v>
      </c>
      <c r="H89" s="117">
        <f t="shared" si="13"/>
        <v>-1.0649506535075703</v>
      </c>
      <c r="I89" s="3"/>
      <c r="J89" s="98" t="s">
        <v>41</v>
      </c>
      <c r="K89" s="99"/>
      <c r="L89" s="116">
        <f>+L90-SUM(L72:L88)</f>
        <v>-2.8165000001934004E-4</v>
      </c>
      <c r="M89" s="101">
        <f>+M90-SUM(M72:M88)</f>
        <v>-3.6290000070948736E-4</v>
      </c>
      <c r="N89" s="119">
        <f>+M89/M$90</f>
        <v>-2.4844048704295398E-7</v>
      </c>
      <c r="O89" s="117">
        <f t="shared" si="14"/>
        <v>0.2884786106322319</v>
      </c>
      <c r="P89" s="25"/>
    </row>
    <row r="90" spans="2:16" x14ac:dyDescent="0.25">
      <c r="B90" s="22"/>
      <c r="C90" s="105" t="s">
        <v>2</v>
      </c>
      <c r="D90" s="106"/>
      <c r="E90" s="92">
        <f>+H12</f>
        <v>1.04</v>
      </c>
      <c r="F90" s="92">
        <f>+I12</f>
        <v>0.20100000000000001</v>
      </c>
      <c r="G90" s="79">
        <f>+F90/F$90</f>
        <v>1</v>
      </c>
      <c r="H90" s="107">
        <f t="shared" si="13"/>
        <v>-0.80673076923076925</v>
      </c>
      <c r="I90" s="8"/>
      <c r="J90" s="105" t="s">
        <v>13</v>
      </c>
      <c r="K90" s="106"/>
      <c r="L90" s="92">
        <f>+H22</f>
        <v>56.716000000000001</v>
      </c>
      <c r="M90" s="92">
        <f>+I22</f>
        <v>1460.712</v>
      </c>
      <c r="N90" s="79">
        <f>+M90/M$90</f>
        <v>1</v>
      </c>
      <c r="O90" s="107">
        <f t="shared" si="14"/>
        <v>24.754848719937936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Italia</v>
      </c>
      <c r="D101" s="120"/>
      <c r="E101" s="112">
        <f t="shared" ref="E101:F101" si="19">+E72</f>
        <v>0</v>
      </c>
      <c r="F101" s="104">
        <f t="shared" si="19"/>
        <v>5.9408999999999997E-2</v>
      </c>
      <c r="G101" s="121">
        <f>+F101/F101</f>
        <v>1</v>
      </c>
      <c r="H101" s="114" t="str">
        <f>IFERROR(F101/E101-1," - ")</f>
        <v xml:space="preserve"> - </v>
      </c>
      <c r="I101" s="8"/>
      <c r="J101" s="110" t="str">
        <f>+J72</f>
        <v>China</v>
      </c>
      <c r="K101" s="120"/>
      <c r="L101" s="112">
        <f t="shared" ref="L101:M101" si="20">+L72</f>
        <v>0.37689019999999995</v>
      </c>
      <c r="M101" s="104">
        <f t="shared" si="20"/>
        <v>1194.6463835000009</v>
      </c>
      <c r="N101" s="121">
        <f>+M101/M101</f>
        <v>1</v>
      </c>
      <c r="O101" s="114">
        <f>IFERROR(M101/L101-1," - ")</f>
        <v>3168.7464765600193</v>
      </c>
      <c r="P101" s="25"/>
    </row>
    <row r="102" spans="2:16" x14ac:dyDescent="0.25">
      <c r="B102" s="22"/>
      <c r="C102" s="94" t="s">
        <v>103</v>
      </c>
      <c r="D102" s="95"/>
      <c r="E102" s="96"/>
      <c r="F102" s="93">
        <v>5.3408999999999998E-2</v>
      </c>
      <c r="G102" s="118">
        <f>+F102/F101</f>
        <v>0.89900520123213656</v>
      </c>
      <c r="H102" s="115" t="str">
        <f t="shared" ref="H102:H112" si="21">IFERROR(F102/E102-1," - ")</f>
        <v xml:space="preserve"> - </v>
      </c>
      <c r="I102" s="8"/>
      <c r="J102" s="94" t="s">
        <v>81</v>
      </c>
      <c r="K102" s="95"/>
      <c r="L102" s="96">
        <v>0.28947999999999996</v>
      </c>
      <c r="M102" s="93">
        <v>1194.6459700000009</v>
      </c>
      <c r="N102" s="118">
        <f>+M102/M101</f>
        <v>0.99999965387247169</v>
      </c>
      <c r="O102" s="115">
        <f t="shared" ref="O102:O112" si="22">IFERROR(M102/L102-1," - ")</f>
        <v>4125.8687646815015</v>
      </c>
      <c r="P102" s="25"/>
    </row>
    <row r="103" spans="2:16" x14ac:dyDescent="0.25">
      <c r="B103" s="22"/>
      <c r="C103" s="94" t="s">
        <v>91</v>
      </c>
      <c r="D103" s="95"/>
      <c r="E103" s="96"/>
      <c r="F103" s="93">
        <v>6.0000000000000001E-3</v>
      </c>
      <c r="G103" s="118">
        <f>+F103/F101</f>
        <v>0.10099479876786346</v>
      </c>
      <c r="H103" s="115" t="str">
        <f t="shared" si="21"/>
        <v xml:space="preserve"> - </v>
      </c>
      <c r="I103" s="8"/>
      <c r="J103" s="94" t="s">
        <v>106</v>
      </c>
      <c r="K103" s="95"/>
      <c r="L103" s="96"/>
      <c r="M103" s="93">
        <v>4.1349999999999997E-4</v>
      </c>
      <c r="N103" s="118">
        <f>+M103/M101</f>
        <v>3.4612752837249907E-7</v>
      </c>
      <c r="O103" s="115" t="str">
        <f t="shared" si="22"/>
        <v xml:space="preserve"> - </v>
      </c>
      <c r="P103" s="25"/>
    </row>
    <row r="104" spans="2:16" x14ac:dyDescent="0.25">
      <c r="B104" s="22"/>
      <c r="C104" s="94"/>
      <c r="D104" s="95"/>
      <c r="E104" s="96"/>
      <c r="F104" s="93"/>
      <c r="G104" s="118">
        <f>+F104/F101</f>
        <v>0</v>
      </c>
      <c r="H104" s="115" t="str">
        <f t="shared" si="21"/>
        <v xml:space="preserve"> - </v>
      </c>
      <c r="I104" s="8"/>
      <c r="J104" s="94" t="s">
        <v>84</v>
      </c>
      <c r="K104" s="95"/>
      <c r="L104" s="96">
        <v>8.7410199999999993E-2</v>
      </c>
      <c r="M104" s="93"/>
      <c r="N104" s="118">
        <f>+M104/M101</f>
        <v>0</v>
      </c>
      <c r="O104" s="115">
        <f t="shared" si="22"/>
        <v>-1</v>
      </c>
      <c r="P104" s="25"/>
    </row>
    <row r="105" spans="2:16" x14ac:dyDescent="0.25">
      <c r="B105" s="22"/>
      <c r="C105" s="110" t="str">
        <f>+C73</f>
        <v>Estados Unidos</v>
      </c>
      <c r="D105" s="120"/>
      <c r="E105" s="112">
        <f t="shared" ref="E105:F105" si="23">+E73</f>
        <v>2.1429699999999999E-2</v>
      </c>
      <c r="F105" s="104">
        <f t="shared" si="23"/>
        <v>3.8350999999999996E-2</v>
      </c>
      <c r="G105" s="121">
        <f>+F105/F105</f>
        <v>1</v>
      </c>
      <c r="H105" s="114">
        <f t="shared" si="21"/>
        <v>0.78961908006178327</v>
      </c>
      <c r="I105" s="8"/>
      <c r="J105" s="110" t="str">
        <f>+J73</f>
        <v>India</v>
      </c>
      <c r="K105" s="120"/>
      <c r="L105" s="112">
        <f t="shared" ref="L105:M105" si="24">+L73</f>
        <v>0</v>
      </c>
      <c r="M105" s="104">
        <f t="shared" si="24"/>
        <v>103.40200999999999</v>
      </c>
      <c r="N105" s="121">
        <f>+M105/M105</f>
        <v>1</v>
      </c>
      <c r="O105" s="114" t="str">
        <f t="shared" si="22"/>
        <v xml:space="preserve"> - </v>
      </c>
      <c r="P105" s="25"/>
    </row>
    <row r="106" spans="2:16" x14ac:dyDescent="0.25">
      <c r="B106" s="22"/>
      <c r="C106" s="90" t="s">
        <v>99</v>
      </c>
      <c r="D106" s="95"/>
      <c r="E106" s="96"/>
      <c r="F106" s="93">
        <v>3.3252999999999998E-2</v>
      </c>
      <c r="G106" s="118">
        <f>+F106/F105</f>
        <v>0.86706995906234519</v>
      </c>
      <c r="H106" s="115" t="str">
        <f t="shared" si="21"/>
        <v xml:space="preserve"> - </v>
      </c>
      <c r="I106" s="8"/>
      <c r="J106" s="94" t="s">
        <v>81</v>
      </c>
      <c r="K106" s="95"/>
      <c r="L106" s="96"/>
      <c r="M106" s="93">
        <v>103.40200999999999</v>
      </c>
      <c r="N106" s="118">
        <f>+M106/M105</f>
        <v>1</v>
      </c>
      <c r="O106" s="115" t="str">
        <f t="shared" si="22"/>
        <v xml:space="preserve"> - </v>
      </c>
      <c r="P106" s="25"/>
    </row>
    <row r="107" spans="2:16" x14ac:dyDescent="0.25">
      <c r="B107" s="22"/>
      <c r="C107" s="94" t="s">
        <v>225</v>
      </c>
      <c r="D107" s="95"/>
      <c r="E107" s="96"/>
      <c r="F107" s="93">
        <v>3.7920000000000002E-3</v>
      </c>
      <c r="G107" s="118">
        <f>+F107/F105</f>
        <v>9.8876170112904505E-2</v>
      </c>
      <c r="H107" s="115" t="str">
        <f t="shared" si="21"/>
        <v xml:space="preserve"> - </v>
      </c>
      <c r="I107" s="8"/>
      <c r="J107" s="94"/>
      <c r="K107" s="95"/>
      <c r="L107" s="96"/>
      <c r="M107" s="93"/>
      <c r="N107" s="118">
        <f>+M107/M105</f>
        <v>0</v>
      </c>
      <c r="O107" s="115" t="str">
        <f t="shared" si="22"/>
        <v xml:space="preserve"> - </v>
      </c>
      <c r="P107" s="25"/>
    </row>
    <row r="108" spans="2:16" x14ac:dyDescent="0.25">
      <c r="B108" s="22"/>
      <c r="C108" s="98" t="s">
        <v>226</v>
      </c>
      <c r="D108" s="99"/>
      <c r="E108" s="100"/>
      <c r="F108" s="101">
        <v>1.3060000000000001E-3</v>
      </c>
      <c r="G108" s="118">
        <f>+F108/F105</f>
        <v>3.4053870824750337E-2</v>
      </c>
      <c r="H108" s="115" t="str">
        <f t="shared" si="21"/>
        <v xml:space="preserve"> - </v>
      </c>
      <c r="I108" s="8"/>
      <c r="J108" s="98"/>
      <c r="K108" s="99"/>
      <c r="L108" s="100"/>
      <c r="M108" s="101"/>
      <c r="N108" s="118">
        <f>+M108/M105</f>
        <v>0</v>
      </c>
      <c r="O108" s="115" t="str">
        <f t="shared" si="22"/>
        <v xml:space="preserve"> - </v>
      </c>
      <c r="P108" s="25"/>
    </row>
    <row r="109" spans="2:16" x14ac:dyDescent="0.25">
      <c r="B109" s="22"/>
      <c r="C109" s="111" t="str">
        <f>+C74</f>
        <v>Francia</v>
      </c>
      <c r="D109" s="130"/>
      <c r="E109" s="112">
        <f t="shared" ref="E109:F109" si="25">+E74</f>
        <v>0</v>
      </c>
      <c r="F109" s="104">
        <f t="shared" si="25"/>
        <v>2.5000000000000001E-2</v>
      </c>
      <c r="G109" s="114">
        <f>+F109/F109</f>
        <v>1</v>
      </c>
      <c r="H109" s="114" t="str">
        <f t="shared" si="21"/>
        <v xml:space="preserve"> - </v>
      </c>
      <c r="I109" s="8"/>
      <c r="J109" s="110" t="str">
        <f>+J74</f>
        <v>Corea del Sur</v>
      </c>
      <c r="K109" s="131"/>
      <c r="L109" s="112">
        <f t="shared" ref="L109:M109" si="26">+L74</f>
        <v>0</v>
      </c>
      <c r="M109" s="104">
        <f t="shared" si="26"/>
        <v>38.219200000000001</v>
      </c>
      <c r="N109" s="114">
        <f>+M109/M109</f>
        <v>1</v>
      </c>
      <c r="O109" s="114" t="str">
        <f t="shared" si="22"/>
        <v xml:space="preserve"> - </v>
      </c>
      <c r="P109" s="25"/>
    </row>
    <row r="110" spans="2:16" x14ac:dyDescent="0.25">
      <c r="B110" s="22"/>
      <c r="C110" s="94" t="s">
        <v>92</v>
      </c>
      <c r="D110" s="95"/>
      <c r="E110" s="96"/>
      <c r="F110" s="93">
        <v>2.5000000000000001E-2</v>
      </c>
      <c r="G110" s="115">
        <f>+F110/F109</f>
        <v>1</v>
      </c>
      <c r="H110" s="115" t="str">
        <f t="shared" si="21"/>
        <v xml:space="preserve"> - </v>
      </c>
      <c r="I110" s="8"/>
      <c r="J110" s="94" t="s">
        <v>81</v>
      </c>
      <c r="K110" s="95"/>
      <c r="L110" s="96"/>
      <c r="M110" s="93">
        <v>38.219200000000001</v>
      </c>
      <c r="N110" s="115">
        <f>+M110/M109</f>
        <v>1</v>
      </c>
      <c r="O110" s="115" t="str">
        <f t="shared" si="22"/>
        <v xml:space="preserve"> - </v>
      </c>
      <c r="P110" s="25"/>
    </row>
    <row r="111" spans="2:16" x14ac:dyDescent="0.25">
      <c r="B111" s="22"/>
      <c r="C111" s="94"/>
      <c r="D111" s="95"/>
      <c r="E111" s="96"/>
      <c r="F111" s="93"/>
      <c r="G111" s="115">
        <f>+F111/F109</f>
        <v>0</v>
      </c>
      <c r="H111" s="115" t="str">
        <f t="shared" si="21"/>
        <v xml:space="preserve"> - </v>
      </c>
      <c r="I111" s="8"/>
      <c r="J111" s="94"/>
      <c r="K111" s="95"/>
      <c r="L111" s="96"/>
      <c r="M111" s="93"/>
      <c r="N111" s="115">
        <f>+M111/M109</f>
        <v>0</v>
      </c>
      <c r="O111" s="115" t="str">
        <f t="shared" si="22"/>
        <v xml:space="preserve"> - </v>
      </c>
      <c r="P111" s="25"/>
    </row>
    <row r="112" spans="2:16" x14ac:dyDescent="0.25">
      <c r="B112" s="22"/>
      <c r="C112" s="98"/>
      <c r="D112" s="99"/>
      <c r="E112" s="100"/>
      <c r="F112" s="101"/>
      <c r="G112" s="117">
        <f>+F112/F109</f>
        <v>0</v>
      </c>
      <c r="H112" s="117" t="str">
        <f t="shared" si="21"/>
        <v xml:space="preserve"> - </v>
      </c>
      <c r="I112" s="8"/>
      <c r="J112" s="98"/>
      <c r="K112" s="99"/>
      <c r="L112" s="100"/>
      <c r="M112" s="101"/>
      <c r="N112" s="117">
        <f>+M112/M109</f>
        <v>0</v>
      </c>
      <c r="O112" s="117" t="str">
        <f t="shared" si="22"/>
        <v xml:space="preserve"> - 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06:M107">
    <sortCondition descending="1" ref="M106:M107"/>
  </sortState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114"/>
  <sheetViews>
    <sheetView topLeftCell="B1" zoomScaleNormal="100" workbookViewId="0">
      <selection activeCell="C12" sqref="C1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235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US$ 257.3 millones, creciendo en 10.8% respecto al 2015. De otro lado el 89.2% de estas exportaciones fueron de tipo Tradicional en tanto las exportaciones No Tradicional representaron el 10.8%.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36" t="s">
        <v>11</v>
      </c>
      <c r="G11" s="237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8.8879999999999999</v>
      </c>
      <c r="I12" s="85">
        <v>27.911000000000001</v>
      </c>
      <c r="J12" s="73">
        <f t="shared" ref="J12:J27" si="0">IFERROR(I12/I$27, " - ")</f>
        <v>0.10849588344593281</v>
      </c>
      <c r="K12" s="74">
        <f>IFERROR(I12/H12-1," - ")</f>
        <v>2.1403015301530153</v>
      </c>
      <c r="L12" s="75">
        <f>IFERROR(I12-H12, " - ")</f>
        <v>19.023000000000003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7.718</v>
      </c>
      <c r="I13" s="62">
        <v>26.536999999999999</v>
      </c>
      <c r="J13" s="73">
        <f t="shared" si="0"/>
        <v>0.10315485862221772</v>
      </c>
      <c r="K13" s="66">
        <f t="shared" ref="K13:K27" si="1">IFERROR(I13/H13-1," - ")</f>
        <v>2.4383259911894273</v>
      </c>
      <c r="L13" s="68">
        <f t="shared" ref="L13:L27" si="2">IFERROR(I13-H13, " - ")</f>
        <v>18.818999999999999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7.0000000000000001E-3</v>
      </c>
      <c r="I14" s="62">
        <v>3.0000000000000001E-3</v>
      </c>
      <c r="J14" s="78">
        <f t="shared" si="0"/>
        <v>1.1661626252653019E-5</v>
      </c>
      <c r="K14" s="65">
        <f t="shared" si="1"/>
        <v>-0.5714285714285714</v>
      </c>
      <c r="L14" s="69">
        <f t="shared" si="2"/>
        <v>-4.0000000000000001E-3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0</v>
      </c>
      <c r="I15" s="62">
        <v>0</v>
      </c>
      <c r="J15" s="78">
        <f t="shared" si="0"/>
        <v>0</v>
      </c>
      <c r="K15" s="65" t="str">
        <f t="shared" si="1"/>
        <v xml:space="preserve"> - </v>
      </c>
      <c r="L15" s="69">
        <f t="shared" si="2"/>
        <v>0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1.6E-2</v>
      </c>
      <c r="I16" s="62">
        <v>0</v>
      </c>
      <c r="J16" s="78">
        <f t="shared" si="0"/>
        <v>0</v>
      </c>
      <c r="K16" s="65">
        <f t="shared" si="1"/>
        <v>-1</v>
      </c>
      <c r="L16" s="69">
        <f t="shared" si="2"/>
        <v>-1.6E-2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1E-3</v>
      </c>
      <c r="I17" s="62">
        <v>0</v>
      </c>
      <c r="J17" s="78">
        <f t="shared" si="0"/>
        <v>0</v>
      </c>
      <c r="K17" s="65">
        <f t="shared" si="1"/>
        <v>-1</v>
      </c>
      <c r="L17" s="69">
        <f t="shared" si="2"/>
        <v>-1E-3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0.128</v>
      </c>
      <c r="I18" s="62">
        <v>0.107</v>
      </c>
      <c r="J18" s="78">
        <f t="shared" si="0"/>
        <v>4.1593133634462432E-4</v>
      </c>
      <c r="K18" s="65">
        <f t="shared" si="1"/>
        <v>-0.1640625</v>
      </c>
      <c r="L18" s="69">
        <f t="shared" si="2"/>
        <v>-2.1000000000000005E-2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0.13700000000000001</v>
      </c>
      <c r="I19" s="62">
        <v>0.20399999999999999</v>
      </c>
      <c r="J19" s="78">
        <f t="shared" si="0"/>
        <v>7.9299058518040525E-4</v>
      </c>
      <c r="K19" s="65">
        <f t="shared" si="1"/>
        <v>0.48905109489051068</v>
      </c>
      <c r="L19" s="69">
        <f t="shared" si="2"/>
        <v>6.6999999999999976E-2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0</v>
      </c>
      <c r="I20" s="62">
        <v>3.0000000000000001E-3</v>
      </c>
      <c r="J20" s="78">
        <f t="shared" si="0"/>
        <v>1.1661626252653019E-5</v>
      </c>
      <c r="K20" s="65" t="str">
        <f t="shared" si="1"/>
        <v xml:space="preserve"> - </v>
      </c>
      <c r="L20" s="69">
        <f t="shared" si="2"/>
        <v>3.0000000000000001E-3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0.88</v>
      </c>
      <c r="I21" s="64">
        <v>1.0580000000000001</v>
      </c>
      <c r="J21" s="79">
        <f t="shared" si="0"/>
        <v>4.1126668584356317E-3</v>
      </c>
      <c r="K21" s="67">
        <f t="shared" si="1"/>
        <v>0.20227272727272738</v>
      </c>
      <c r="L21" s="70">
        <f t="shared" si="2"/>
        <v>0.17800000000000005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223.34100000000001</v>
      </c>
      <c r="I22" s="85">
        <v>229.34299999999999</v>
      </c>
      <c r="J22" s="76">
        <f t="shared" si="0"/>
        <v>0.89150411655406703</v>
      </c>
      <c r="K22" s="76">
        <f t="shared" si="1"/>
        <v>2.6873704335522719E-2</v>
      </c>
      <c r="L22" s="77">
        <f t="shared" si="2"/>
        <v>6.0019999999999811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0.17799999999999999</v>
      </c>
      <c r="I23" s="62">
        <v>5.0999999999999997E-2</v>
      </c>
      <c r="J23" s="78">
        <f t="shared" si="0"/>
        <v>1.9824764629510131E-4</v>
      </c>
      <c r="K23" s="65">
        <f t="shared" si="1"/>
        <v>-0.71348314606741581</v>
      </c>
      <c r="L23" s="69">
        <f t="shared" si="2"/>
        <v>-0.127</v>
      </c>
      <c r="M23" s="86"/>
      <c r="N23" s="86"/>
      <c r="O23" s="8"/>
      <c r="P23" s="25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222.40899999999999</v>
      </c>
      <c r="I24" s="62">
        <v>228.95699999999999</v>
      </c>
      <c r="J24" s="78">
        <f t="shared" si="0"/>
        <v>0.89000365397622572</v>
      </c>
      <c r="K24" s="65">
        <f t="shared" si="1"/>
        <v>2.944125462548719E-2</v>
      </c>
      <c r="L24" s="69">
        <f t="shared" si="2"/>
        <v>6.5480000000000018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0.754</v>
      </c>
      <c r="I25" s="62">
        <v>0.33500000000000002</v>
      </c>
      <c r="J25" s="78">
        <f t="shared" si="0"/>
        <v>1.3022149315462539E-3</v>
      </c>
      <c r="K25" s="65">
        <f t="shared" si="1"/>
        <v>-0.5557029177718833</v>
      </c>
      <c r="L25" s="69">
        <f t="shared" si="2"/>
        <v>-0.41899999999999998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0</v>
      </c>
      <c r="I26" s="64">
        <v>0</v>
      </c>
      <c r="J26" s="79">
        <f t="shared" si="0"/>
        <v>0</v>
      </c>
      <c r="K26" s="67" t="str">
        <f t="shared" si="1"/>
        <v xml:space="preserve"> - </v>
      </c>
      <c r="L26" s="70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232.22900000000001</v>
      </c>
      <c r="I27" s="85">
        <f>+I22+I12</f>
        <v>257.25400000000002</v>
      </c>
      <c r="J27" s="79">
        <f t="shared" si="0"/>
        <v>1</v>
      </c>
      <c r="K27" s="79">
        <f t="shared" si="1"/>
        <v>0.10776001274603941</v>
      </c>
      <c r="L27" s="77">
        <f t="shared" si="2"/>
        <v>25.025000000000006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33" t="str">
        <f>+CONCATENATE("Los productos representativos en las exportaciones de tipo No Tradicional son: ",C40," con exportaciones de US$ ",FIXED(F40,1)," mil, ",C41," equivalente a US$ ",FIXED(F41,1)," mil  y  ",C42," por US$ ",FIXED(F42,1)," mil. En tanto los principales productos exportados de tipo Tradicional son: ",J42," con exportaciones por US$ ",FIXED(M42,1)," mil,  ",J43," por US$ ",FIXED(M43,1)," mil  y ",J44," por US$ ",FIXED(M44,1)," mil.")</f>
        <v>Los productos representativos en las exportaciones de tipo No Tradicional son: Cacao con exportaciones de US$ 11,754.1 mil, Quinua equivalente a US$ 7,612.3 mil  y  Tara en polvo por US$ 3,747.8 mil. En tanto los principales productos exportados de tipo Tradicional son: Oro con exportaciones por US$ 202,793.1 mil,  Cobre por US$ 11,867.6 mil  y Plomo por US$ 7,761.2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x14ac:dyDescent="0.25">
      <c r="B36" s="22"/>
      <c r="C36" s="238" t="s">
        <v>27</v>
      </c>
      <c r="D36" s="238"/>
      <c r="E36" s="238"/>
      <c r="F36" s="238"/>
      <c r="G36" s="238"/>
      <c r="H36" s="238"/>
      <c r="I36" s="89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7717.8486999999996</v>
      </c>
      <c r="F39" s="167">
        <v>26536.537080000006</v>
      </c>
      <c r="G39" s="114">
        <f>+F39/F$59</f>
        <v>0.95073960458670226</v>
      </c>
      <c r="H39" s="168">
        <f>IFERROR(F39/E39-1," - ")</f>
        <v>2.4383334153726035</v>
      </c>
      <c r="I39" s="189">
        <f>+F39-E39</f>
        <v>18818.688380000007</v>
      </c>
      <c r="J39" s="110" t="s">
        <v>14</v>
      </c>
      <c r="K39" s="166"/>
      <c r="L39" s="104">
        <v>177.84</v>
      </c>
      <c r="M39" s="167">
        <v>51.294399999999996</v>
      </c>
      <c r="N39" s="114">
        <f>+M39/M$59</f>
        <v>2.2365839035989532E-4</v>
      </c>
      <c r="O39" s="168">
        <f>IFERROR(M39/L39-1," - ")</f>
        <v>-0.71156995051731897</v>
      </c>
      <c r="P39" s="191">
        <f>+M39-L39</f>
        <v>-126.54560000000001</v>
      </c>
    </row>
    <row r="40" spans="2:16" x14ac:dyDescent="0.25">
      <c r="B40" s="22"/>
      <c r="C40" s="182" t="s">
        <v>108</v>
      </c>
      <c r="D40" s="183"/>
      <c r="E40" s="184">
        <v>2725.9410999999996</v>
      </c>
      <c r="F40" s="185">
        <v>11754.102200000005</v>
      </c>
      <c r="G40" s="186">
        <f t="shared" ref="G40:G59" si="3">+F40/F$59</f>
        <v>0.42112090376412031</v>
      </c>
      <c r="H40" s="187">
        <f t="shared" ref="H40:H59" si="4">IFERROR(F40/E40-1," - ")</f>
        <v>3.3119428369160309</v>
      </c>
      <c r="I40" s="189">
        <f>+F40-E40</f>
        <v>9028.1611000000048</v>
      </c>
      <c r="J40" s="182" t="s">
        <v>105</v>
      </c>
      <c r="K40" s="183"/>
      <c r="L40" s="184">
        <v>177.84</v>
      </c>
      <c r="M40" s="185">
        <v>51.294399999999996</v>
      </c>
      <c r="N40" s="186">
        <f t="shared" ref="N40:N59" si="5">+M40/M$59</f>
        <v>2.2365839035989532E-4</v>
      </c>
      <c r="O40" s="187">
        <f t="shared" ref="O40:O59" si="6">IFERROR(M40/L40-1," - ")</f>
        <v>-0.71156995051731897</v>
      </c>
      <c r="P40" s="191">
        <f>+M40-L40</f>
        <v>-126.54560000000001</v>
      </c>
    </row>
    <row r="41" spans="2:16" x14ac:dyDescent="0.25">
      <c r="B41" s="22"/>
      <c r="C41" s="182" t="s">
        <v>91</v>
      </c>
      <c r="D41" s="183"/>
      <c r="E41" s="184">
        <v>3148.0989999999993</v>
      </c>
      <c r="F41" s="185">
        <v>7612.2790799999993</v>
      </c>
      <c r="G41" s="186">
        <f t="shared" si="3"/>
        <v>0.27272945149943523</v>
      </c>
      <c r="H41" s="187">
        <f t="shared" si="4"/>
        <v>1.4180558108242471</v>
      </c>
      <c r="I41" s="189">
        <f t="shared" ref="I41:I59" si="7">+F41-E41</f>
        <v>4464.1800800000001</v>
      </c>
      <c r="J41" s="111" t="s">
        <v>15</v>
      </c>
      <c r="K41" s="169"/>
      <c r="L41" s="170">
        <v>222409.21350000001</v>
      </c>
      <c r="M41" s="171">
        <v>228956.65240000002</v>
      </c>
      <c r="N41" s="172">
        <f t="shared" si="5"/>
        <v>0.99831709383429912</v>
      </c>
      <c r="O41" s="173">
        <f t="shared" si="6"/>
        <v>2.9438703536443178E-2</v>
      </c>
      <c r="P41" s="191">
        <f t="shared" ref="P41:P59" si="8">+M41-L41</f>
        <v>6547.4389000000083</v>
      </c>
    </row>
    <row r="42" spans="2:16" x14ac:dyDescent="0.25">
      <c r="B42" s="22"/>
      <c r="C42" s="182" t="s">
        <v>109</v>
      </c>
      <c r="D42" s="183"/>
      <c r="E42" s="184">
        <v>747.06430000000012</v>
      </c>
      <c r="F42" s="185">
        <v>3747.7658000000001</v>
      </c>
      <c r="G42" s="186">
        <f t="shared" si="3"/>
        <v>0.13427333657114712</v>
      </c>
      <c r="H42" s="187">
        <f t="shared" si="4"/>
        <v>4.0166576022974185</v>
      </c>
      <c r="I42" s="189">
        <f t="shared" si="7"/>
        <v>3000.7015000000001</v>
      </c>
      <c r="J42" s="182" t="s">
        <v>85</v>
      </c>
      <c r="K42" s="183"/>
      <c r="L42" s="184">
        <v>125277.82250000002</v>
      </c>
      <c r="M42" s="185">
        <v>202793.14360000001</v>
      </c>
      <c r="N42" s="186">
        <f t="shared" si="5"/>
        <v>0.88423664325148776</v>
      </c>
      <c r="O42" s="187">
        <f t="shared" si="6"/>
        <v>0.61874735330748565</v>
      </c>
      <c r="P42" s="191">
        <f t="shared" si="8"/>
        <v>77515.321099999986</v>
      </c>
    </row>
    <row r="43" spans="2:16" x14ac:dyDescent="0.25">
      <c r="B43" s="22"/>
      <c r="C43" s="182" t="s">
        <v>67</v>
      </c>
      <c r="D43" s="183"/>
      <c r="E43" s="184">
        <v>42.139999999999993</v>
      </c>
      <c r="F43" s="185">
        <v>972.09039999999993</v>
      </c>
      <c r="G43" s="186">
        <f t="shared" si="3"/>
        <v>3.4827635562708056E-2</v>
      </c>
      <c r="H43" s="187">
        <f t="shared" si="4"/>
        <v>22.068115804461321</v>
      </c>
      <c r="I43" s="189">
        <f t="shared" si="7"/>
        <v>929.95039999999995</v>
      </c>
      <c r="J43" s="182" t="s">
        <v>81</v>
      </c>
      <c r="K43" s="183"/>
      <c r="L43" s="184">
        <v>2555.7150000000001</v>
      </c>
      <c r="M43" s="185">
        <v>11867.630300000001</v>
      </c>
      <c r="N43" s="186">
        <f t="shared" si="5"/>
        <v>5.1746293753008557E-2</v>
      </c>
      <c r="O43" s="187">
        <f t="shared" si="6"/>
        <v>3.6435656166669599</v>
      </c>
      <c r="P43" s="191">
        <f t="shared" si="8"/>
        <v>9311.9153000000006</v>
      </c>
    </row>
    <row r="44" spans="2:16" x14ac:dyDescent="0.25">
      <c r="B44" s="22"/>
      <c r="C44" s="182" t="s">
        <v>110</v>
      </c>
      <c r="D44" s="183"/>
      <c r="E44" s="184">
        <v>235.005</v>
      </c>
      <c r="F44" s="185">
        <v>798.16210000000001</v>
      </c>
      <c r="G44" s="186">
        <f t="shared" si="3"/>
        <v>2.8596207450218361E-2</v>
      </c>
      <c r="H44" s="187">
        <f t="shared" si="4"/>
        <v>2.3963622050594671</v>
      </c>
      <c r="I44" s="189">
        <f t="shared" si="7"/>
        <v>563.15710000000001</v>
      </c>
      <c r="J44" s="182" t="s">
        <v>84</v>
      </c>
      <c r="K44" s="183"/>
      <c r="L44" s="184">
        <v>39765.406199999998</v>
      </c>
      <c r="M44" s="185">
        <v>7761.1532999999999</v>
      </c>
      <c r="N44" s="186">
        <f t="shared" si="5"/>
        <v>3.3840868679902485E-2</v>
      </c>
      <c r="O44" s="187">
        <f t="shared" si="6"/>
        <v>-0.8048265052049185</v>
      </c>
      <c r="P44" s="191">
        <f t="shared" si="8"/>
        <v>-32004.252899999999</v>
      </c>
    </row>
    <row r="45" spans="2:16" x14ac:dyDescent="0.25">
      <c r="B45" s="22"/>
      <c r="C45" s="182" t="s">
        <v>111</v>
      </c>
      <c r="D45" s="183"/>
      <c r="E45" s="184">
        <v>243.51850000000002</v>
      </c>
      <c r="F45" s="185">
        <v>670.05650000000003</v>
      </c>
      <c r="G45" s="186">
        <f t="shared" si="3"/>
        <v>2.4006495268777156E-2</v>
      </c>
      <c r="H45" s="187">
        <f t="shared" si="4"/>
        <v>1.7515630229325492</v>
      </c>
      <c r="I45" s="189">
        <f t="shared" si="7"/>
        <v>426.53800000000001</v>
      </c>
      <c r="J45" s="182" t="s">
        <v>82</v>
      </c>
      <c r="K45" s="183"/>
      <c r="L45" s="184">
        <v>28476.770000000004</v>
      </c>
      <c r="M45" s="185">
        <v>3496.2611999999999</v>
      </c>
      <c r="N45" s="186">
        <f t="shared" si="5"/>
        <v>1.5244708043563353E-2</v>
      </c>
      <c r="O45" s="187">
        <f t="shared" si="6"/>
        <v>-0.87722409528889689</v>
      </c>
      <c r="P45" s="191">
        <f t="shared" si="8"/>
        <v>-24980.508800000003</v>
      </c>
    </row>
    <row r="46" spans="2:16" x14ac:dyDescent="0.25">
      <c r="B46" s="22"/>
      <c r="C46" s="182" t="s">
        <v>112</v>
      </c>
      <c r="D46" s="183"/>
      <c r="E46" s="184">
        <v>114.48</v>
      </c>
      <c r="F46" s="185">
        <v>411.06290000000001</v>
      </c>
      <c r="G46" s="186">
        <f t="shared" si="3"/>
        <v>1.4727384278818006E-2</v>
      </c>
      <c r="H46" s="187">
        <f t="shared" si="4"/>
        <v>2.5906961914744935</v>
      </c>
      <c r="I46" s="189">
        <f t="shared" si="7"/>
        <v>296.5829</v>
      </c>
      <c r="J46" s="182" t="s">
        <v>87</v>
      </c>
      <c r="K46" s="183"/>
      <c r="L46" s="184">
        <v>26333.499800000001</v>
      </c>
      <c r="M46" s="185">
        <v>3038.4639999999999</v>
      </c>
      <c r="N46" s="186">
        <f t="shared" si="5"/>
        <v>1.324858010633693E-2</v>
      </c>
      <c r="O46" s="187">
        <f t="shared" si="6"/>
        <v>-0.88461602054125754</v>
      </c>
      <c r="P46" s="191">
        <f t="shared" si="8"/>
        <v>-23295.035800000001</v>
      </c>
    </row>
    <row r="47" spans="2:16" x14ac:dyDescent="0.25">
      <c r="B47" s="22"/>
      <c r="C47" s="182" t="s">
        <v>70</v>
      </c>
      <c r="D47" s="183"/>
      <c r="E47" s="184">
        <v>196.32</v>
      </c>
      <c r="F47" s="185">
        <v>276.60000000000002</v>
      </c>
      <c r="G47" s="186">
        <f t="shared" si="3"/>
        <v>9.9099054950496888E-3</v>
      </c>
      <c r="H47" s="187">
        <f t="shared" si="4"/>
        <v>0.40892420537897323</v>
      </c>
      <c r="I47" s="189">
        <f t="shared" si="7"/>
        <v>80.28000000000003</v>
      </c>
      <c r="J47" s="111" t="s">
        <v>16</v>
      </c>
      <c r="K47" s="169"/>
      <c r="L47" s="170">
        <v>753.74199999999996</v>
      </c>
      <c r="M47" s="171">
        <v>334.66769999999997</v>
      </c>
      <c r="N47" s="172">
        <f t="shared" si="5"/>
        <v>1.4592477753409404E-3</v>
      </c>
      <c r="O47" s="173">
        <f t="shared" si="6"/>
        <v>-0.55599170538460108</v>
      </c>
      <c r="P47" s="191">
        <f t="shared" si="8"/>
        <v>-419.07429999999999</v>
      </c>
    </row>
    <row r="48" spans="2:16" x14ac:dyDescent="0.25">
      <c r="B48" s="22"/>
      <c r="C48" s="111" t="s">
        <v>8</v>
      </c>
      <c r="D48" s="169"/>
      <c r="E48" s="170">
        <v>137.05520000000001</v>
      </c>
      <c r="F48" s="171">
        <v>204.04139999999998</v>
      </c>
      <c r="G48" s="172">
        <f t="shared" si="3"/>
        <v>7.3103072707072711E-3</v>
      </c>
      <c r="H48" s="173">
        <f t="shared" si="4"/>
        <v>0.4887534365715418</v>
      </c>
      <c r="I48" s="189">
        <f t="shared" si="7"/>
        <v>66.986199999999968</v>
      </c>
      <c r="J48" s="182" t="s">
        <v>90</v>
      </c>
      <c r="K48" s="183"/>
      <c r="L48" s="184">
        <v>39.425399999999996</v>
      </c>
      <c r="M48" s="185"/>
      <c r="N48" s="186">
        <f t="shared" si="5"/>
        <v>0</v>
      </c>
      <c r="O48" s="187">
        <f t="shared" si="6"/>
        <v>-1</v>
      </c>
      <c r="P48" s="191">
        <f t="shared" si="8"/>
        <v>-39.425399999999996</v>
      </c>
    </row>
    <row r="49" spans="2:16" x14ac:dyDescent="0.25">
      <c r="B49" s="22"/>
      <c r="C49" s="182" t="s">
        <v>113</v>
      </c>
      <c r="D49" s="183"/>
      <c r="E49" s="184">
        <v>11.757000000000001</v>
      </c>
      <c r="F49" s="185">
        <v>130.21199999999999</v>
      </c>
      <c r="G49" s="186">
        <f t="shared" si="3"/>
        <v>4.6651793720947571E-3</v>
      </c>
      <c r="H49" s="187">
        <f t="shared" si="4"/>
        <v>10.075274304669556</v>
      </c>
      <c r="I49" s="189">
        <f t="shared" si="7"/>
        <v>118.45499999999998</v>
      </c>
      <c r="J49" s="182" t="s">
        <v>89</v>
      </c>
      <c r="K49" s="183"/>
      <c r="L49" s="184">
        <v>714.31659999999999</v>
      </c>
      <c r="M49" s="185">
        <v>334.66769999999997</v>
      </c>
      <c r="N49" s="186">
        <f t="shared" si="5"/>
        <v>1.4592477753409404E-3</v>
      </c>
      <c r="O49" s="187">
        <f t="shared" si="6"/>
        <v>-0.53148547856790684</v>
      </c>
      <c r="P49" s="191">
        <f t="shared" si="8"/>
        <v>-379.64890000000003</v>
      </c>
    </row>
    <row r="50" spans="2:16" x14ac:dyDescent="0.25">
      <c r="B50" s="22"/>
      <c r="C50" s="182" t="s">
        <v>114</v>
      </c>
      <c r="D50" s="183"/>
      <c r="E50" s="184">
        <v>2.7084999999999999</v>
      </c>
      <c r="F50" s="185">
        <v>22.827599999999997</v>
      </c>
      <c r="G50" s="186">
        <f t="shared" si="3"/>
        <v>8.1785740664785326E-4</v>
      </c>
      <c r="H50" s="187">
        <f t="shared" si="4"/>
        <v>7.4281336533136422</v>
      </c>
      <c r="I50" s="189">
        <f t="shared" si="7"/>
        <v>20.119099999999996</v>
      </c>
      <c r="J50" s="94"/>
      <c r="K50" s="108"/>
      <c r="L50" s="93"/>
      <c r="M50" s="113"/>
      <c r="N50" s="115">
        <f t="shared" si="5"/>
        <v>0</v>
      </c>
      <c r="O50" s="97" t="str">
        <f t="shared" si="6"/>
        <v xml:space="preserve"> - </v>
      </c>
      <c r="P50" s="191">
        <f t="shared" si="8"/>
        <v>0</v>
      </c>
    </row>
    <row r="51" spans="2:16" x14ac:dyDescent="0.25">
      <c r="B51" s="22"/>
      <c r="C51" s="111" t="s">
        <v>7</v>
      </c>
      <c r="D51" s="169"/>
      <c r="E51" s="170">
        <v>128.17479999999998</v>
      </c>
      <c r="F51" s="171">
        <v>106.66430000000001</v>
      </c>
      <c r="G51" s="172">
        <f t="shared" si="3"/>
        <v>3.8215225332452227E-3</v>
      </c>
      <c r="H51" s="173">
        <f t="shared" si="4"/>
        <v>-0.16782159987766687</v>
      </c>
      <c r="I51" s="189">
        <f t="shared" si="7"/>
        <v>-21.510499999999965</v>
      </c>
      <c r="J51" s="94"/>
      <c r="K51" s="108"/>
      <c r="L51" s="93"/>
      <c r="M51" s="113"/>
      <c r="N51" s="115">
        <f t="shared" ref="N51:N58" si="9">+M51/M$59</f>
        <v>0</v>
      </c>
      <c r="O51" s="97" t="str">
        <f t="shared" ref="O51:O58" si="10">IFERROR(M51/L51-1," - ")</f>
        <v xml:space="preserve"> - </v>
      </c>
      <c r="P51" s="191">
        <f t="shared" si="8"/>
        <v>0</v>
      </c>
    </row>
    <row r="52" spans="2:16" x14ac:dyDescent="0.25">
      <c r="B52" s="22"/>
      <c r="C52" s="182" t="s">
        <v>115</v>
      </c>
      <c r="D52" s="183"/>
      <c r="E52" s="184">
        <v>73.061199999999999</v>
      </c>
      <c r="F52" s="185">
        <v>62.170500000000004</v>
      </c>
      <c r="G52" s="186">
        <f t="shared" si="3"/>
        <v>2.2274178582067485E-3</v>
      </c>
      <c r="H52" s="187">
        <f t="shared" si="4"/>
        <v>-0.14906270359643692</v>
      </c>
      <c r="I52" s="189">
        <f t="shared" si="7"/>
        <v>-10.890699999999995</v>
      </c>
      <c r="J52" s="94"/>
      <c r="K52" s="108"/>
      <c r="L52" s="93"/>
      <c r="M52" s="113"/>
      <c r="N52" s="115">
        <f t="shared" si="9"/>
        <v>0</v>
      </c>
      <c r="O52" s="97" t="str">
        <f t="shared" si="10"/>
        <v xml:space="preserve"> - </v>
      </c>
      <c r="P52" s="191">
        <f t="shared" si="8"/>
        <v>0</v>
      </c>
    </row>
    <row r="53" spans="2:16" x14ac:dyDescent="0.25">
      <c r="B53" s="22"/>
      <c r="C53" s="182" t="s">
        <v>116</v>
      </c>
      <c r="D53" s="183"/>
      <c r="E53" s="184">
        <v>46.931599999999989</v>
      </c>
      <c r="F53" s="185">
        <v>41.204799999999999</v>
      </c>
      <c r="G53" s="186">
        <f t="shared" si="3"/>
        <v>1.4762678016718126E-3</v>
      </c>
      <c r="H53" s="187">
        <f t="shared" si="4"/>
        <v>-0.12202439294633027</v>
      </c>
      <c r="I53" s="189">
        <f t="shared" si="7"/>
        <v>-5.7267999999999901</v>
      </c>
      <c r="J53" s="94"/>
      <c r="K53" s="108"/>
      <c r="L53" s="93"/>
      <c r="M53" s="113"/>
      <c r="N53" s="115">
        <f t="shared" si="9"/>
        <v>0</v>
      </c>
      <c r="O53" s="97" t="str">
        <f t="shared" si="10"/>
        <v xml:space="preserve"> - </v>
      </c>
      <c r="P53" s="191">
        <f t="shared" si="8"/>
        <v>0</v>
      </c>
    </row>
    <row r="54" spans="2:16" x14ac:dyDescent="0.25">
      <c r="B54" s="22"/>
      <c r="C54" s="111" t="s">
        <v>10</v>
      </c>
      <c r="D54" s="190"/>
      <c r="E54" s="170">
        <v>879.86809999999969</v>
      </c>
      <c r="F54" s="171">
        <v>1057.7973</v>
      </c>
      <c r="G54" s="172">
        <f t="shared" si="3"/>
        <v>3.7898305408238332E-2</v>
      </c>
      <c r="H54" s="173">
        <f t="shared" si="4"/>
        <v>0.20222258313490427</v>
      </c>
      <c r="I54" s="189">
        <f t="shared" si="7"/>
        <v>177.92920000000026</v>
      </c>
      <c r="J54" s="94"/>
      <c r="K54" s="160"/>
      <c r="L54" s="93"/>
      <c r="M54" s="113"/>
      <c r="N54" s="115">
        <f t="shared" si="9"/>
        <v>0</v>
      </c>
      <c r="O54" s="97" t="str">
        <f t="shared" si="10"/>
        <v xml:space="preserve"> - </v>
      </c>
      <c r="P54" s="191">
        <f t="shared" si="8"/>
        <v>0</v>
      </c>
    </row>
    <row r="55" spans="2:16" x14ac:dyDescent="0.25">
      <c r="B55" s="22"/>
      <c r="C55" s="182" t="s">
        <v>103</v>
      </c>
      <c r="D55" s="183"/>
      <c r="E55" s="184">
        <v>280.5222</v>
      </c>
      <c r="F55" s="185">
        <v>548.06010000000003</v>
      </c>
      <c r="G55" s="186">
        <f t="shared" si="3"/>
        <v>1.9635660869875206E-2</v>
      </c>
      <c r="H55" s="187">
        <f t="shared" si="4"/>
        <v>0.95371382371876456</v>
      </c>
      <c r="I55" s="189">
        <f t="shared" si="7"/>
        <v>267.53790000000004</v>
      </c>
      <c r="J55" s="94"/>
      <c r="K55" s="108"/>
      <c r="L55" s="93"/>
      <c r="M55" s="113"/>
      <c r="N55" s="115">
        <f t="shared" si="9"/>
        <v>0</v>
      </c>
      <c r="O55" s="97" t="str">
        <f t="shared" si="10"/>
        <v xml:space="preserve"> - </v>
      </c>
      <c r="P55" s="191">
        <f t="shared" si="8"/>
        <v>0</v>
      </c>
    </row>
    <row r="56" spans="2:16" x14ac:dyDescent="0.25">
      <c r="B56" s="22"/>
      <c r="C56" s="182" t="s">
        <v>117</v>
      </c>
      <c r="D56" s="183"/>
      <c r="E56" s="184">
        <v>13.712</v>
      </c>
      <c r="F56" s="185">
        <v>95.7727</v>
      </c>
      <c r="G56" s="186">
        <f t="shared" si="3"/>
        <v>3.4313029862825207E-3</v>
      </c>
      <c r="H56" s="187">
        <f t="shared" si="4"/>
        <v>5.9845901400233377</v>
      </c>
      <c r="I56" s="189">
        <f t="shared" si="7"/>
        <v>82.060699999999997</v>
      </c>
      <c r="J56" s="94"/>
      <c r="K56" s="108"/>
      <c r="L56" s="93"/>
      <c r="M56" s="113"/>
      <c r="N56" s="115">
        <f t="shared" si="9"/>
        <v>0</v>
      </c>
      <c r="O56" s="97" t="str">
        <f t="shared" si="10"/>
        <v xml:space="preserve"> - </v>
      </c>
      <c r="P56" s="191">
        <f t="shared" si="8"/>
        <v>0</v>
      </c>
    </row>
    <row r="57" spans="2:16" x14ac:dyDescent="0.25">
      <c r="B57" s="22"/>
      <c r="C57" s="182" t="s">
        <v>118</v>
      </c>
      <c r="D57" s="183"/>
      <c r="E57" s="184">
        <v>106.19370000000001</v>
      </c>
      <c r="F57" s="185">
        <v>92.631099999999989</v>
      </c>
      <c r="G57" s="186">
        <f t="shared" si="3"/>
        <v>3.318747096538312E-3</v>
      </c>
      <c r="H57" s="187">
        <f t="shared" si="4"/>
        <v>-0.12771567428199615</v>
      </c>
      <c r="I57" s="189">
        <f t="shared" si="7"/>
        <v>-13.562600000000018</v>
      </c>
      <c r="J57" s="94"/>
      <c r="K57" s="108"/>
      <c r="L57" s="93"/>
      <c r="M57" s="113"/>
      <c r="N57" s="115">
        <f t="shared" si="9"/>
        <v>0</v>
      </c>
      <c r="O57" s="97" t="str">
        <f t="shared" si="10"/>
        <v xml:space="preserve"> - </v>
      </c>
      <c r="P57" s="191">
        <f t="shared" si="8"/>
        <v>0</v>
      </c>
    </row>
    <row r="58" spans="2:16" x14ac:dyDescent="0.25">
      <c r="B58" s="22"/>
      <c r="C58" s="176" t="s">
        <v>119</v>
      </c>
      <c r="D58" s="177"/>
      <c r="E58" s="178">
        <v>166.65200000000002</v>
      </c>
      <c r="F58" s="179">
        <v>70.631799999999998</v>
      </c>
      <c r="G58" s="180">
        <f t="shared" si="3"/>
        <v>2.5305656650225976E-3</v>
      </c>
      <c r="H58" s="181">
        <f t="shared" si="4"/>
        <v>-0.57617190312747524</v>
      </c>
      <c r="I58" s="189">
        <f t="shared" si="7"/>
        <v>-96.020200000000017</v>
      </c>
      <c r="J58" s="98"/>
      <c r="K58" s="109"/>
      <c r="L58" s="101"/>
      <c r="M58" s="116"/>
      <c r="N58" s="117">
        <f t="shared" si="9"/>
        <v>0</v>
      </c>
      <c r="O58" s="102" t="str">
        <f t="shared" si="10"/>
        <v xml:space="preserve"> - </v>
      </c>
      <c r="P58" s="191">
        <f t="shared" si="8"/>
        <v>0</v>
      </c>
    </row>
    <row r="59" spans="2:16" x14ac:dyDescent="0.25">
      <c r="B59" s="22"/>
      <c r="C59" s="105" t="s">
        <v>2</v>
      </c>
      <c r="D59" s="106"/>
      <c r="E59" s="92">
        <v>8887.9294599999939</v>
      </c>
      <c r="F59" s="92">
        <v>27911.466980000008</v>
      </c>
      <c r="G59" s="79">
        <f t="shared" si="3"/>
        <v>1</v>
      </c>
      <c r="H59" s="107">
        <f t="shared" si="4"/>
        <v>2.1403789944120493</v>
      </c>
      <c r="I59" s="189">
        <f t="shared" si="7"/>
        <v>19023.537520000013</v>
      </c>
      <c r="J59" s="105" t="s">
        <v>13</v>
      </c>
      <c r="K59" s="106"/>
      <c r="L59" s="92">
        <v>223340.79550000004</v>
      </c>
      <c r="M59" s="92">
        <v>229342.61450000003</v>
      </c>
      <c r="N59" s="79">
        <f t="shared" si="5"/>
        <v>1</v>
      </c>
      <c r="O59" s="107">
        <f t="shared" si="6"/>
        <v>2.6872918521506639E-2</v>
      </c>
      <c r="P59" s="191">
        <f t="shared" si="8"/>
        <v>6001.8189999999886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Bélgica en primer lugar con exportaciones de US$ 8.1 millones, seguido de Estados Unidos por US$ 4.4 millones y Países Bajos por US$ 3.6 millones, como los principales. En tanto los principales destinos para las exportaciones Tradicionales son: Suiza con exportaciones por US$ 117.6 millones, seguido deEstados Unidos por US$ 38.2 millones y Canadá por US$ 35.7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22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23" t="s">
        <v>193</v>
      </c>
      <c r="D72" s="124"/>
      <c r="E72" s="127">
        <v>2.0488306000000001</v>
      </c>
      <c r="F72" s="125">
        <v>8.1108449999999994</v>
      </c>
      <c r="G72" s="128">
        <f t="shared" ref="G72:G78" si="11">+F72/F$90</f>
        <v>0.29059671813980148</v>
      </c>
      <c r="H72" s="126">
        <f>IFERROR(F72/E72-1," - ")</f>
        <v>2.9587679918486178</v>
      </c>
      <c r="I72" s="3"/>
      <c r="J72" s="196" t="s">
        <v>42</v>
      </c>
      <c r="K72" s="124"/>
      <c r="L72" s="127">
        <v>106.02266410000001</v>
      </c>
      <c r="M72" s="194">
        <v>117.58253119999998</v>
      </c>
      <c r="N72" s="128">
        <f t="shared" ref="N72:N80" si="12">+M72/M$90</f>
        <v>0.51269291497887437</v>
      </c>
      <c r="O72" s="126">
        <f>IFERROR(M72/L72-1," - ")</f>
        <v>0.10903203761317259</v>
      </c>
      <c r="P72" s="25"/>
    </row>
    <row r="73" spans="2:16" x14ac:dyDescent="0.25">
      <c r="B73" s="22"/>
      <c r="C73" s="198" t="s">
        <v>35</v>
      </c>
      <c r="D73" s="95"/>
      <c r="E73" s="113">
        <v>2.5938845999999991</v>
      </c>
      <c r="F73" s="195">
        <v>4.3620152000000001</v>
      </c>
      <c r="G73" s="118">
        <f t="shared" si="11"/>
        <v>0.15628301386550106</v>
      </c>
      <c r="H73" s="115">
        <f t="shared" ref="H73:H90" si="13">IFERROR(F73/E73-1," - ")</f>
        <v>0.68165353231211667</v>
      </c>
      <c r="I73" s="3"/>
      <c r="J73" s="198" t="s">
        <v>35</v>
      </c>
      <c r="K73" s="95"/>
      <c r="L73" s="113">
        <v>2.4315888999999999</v>
      </c>
      <c r="M73" s="195">
        <v>38.168053499999999</v>
      </c>
      <c r="N73" s="118">
        <f t="shared" si="12"/>
        <v>0.16642345090105215</v>
      </c>
      <c r="O73" s="115">
        <f t="shared" ref="O73:O90" si="14">IFERROR(M73/L73-1," - ")</f>
        <v>14.696754290990553</v>
      </c>
      <c r="P73" s="25"/>
    </row>
    <row r="74" spans="2:16" x14ac:dyDescent="0.25">
      <c r="B74" s="22"/>
      <c r="C74" s="94" t="s">
        <v>33</v>
      </c>
      <c r="D74" s="95"/>
      <c r="E74" s="113">
        <v>1.2679132000000002</v>
      </c>
      <c r="F74" s="93">
        <v>3.5529982800000006</v>
      </c>
      <c r="G74" s="118">
        <f t="shared" si="11"/>
        <v>0.12729741965533303</v>
      </c>
      <c r="H74" s="115">
        <f t="shared" si="13"/>
        <v>1.8022409420455596</v>
      </c>
      <c r="I74" s="3"/>
      <c r="J74" s="174" t="s">
        <v>34</v>
      </c>
      <c r="K74" s="95"/>
      <c r="L74" s="113">
        <v>37.694190100000007</v>
      </c>
      <c r="M74" s="175">
        <v>35.672602999999995</v>
      </c>
      <c r="N74" s="118">
        <f t="shared" si="12"/>
        <v>0.15554258468756402</v>
      </c>
      <c r="O74" s="115">
        <f t="shared" si="14"/>
        <v>-5.363126504739546E-2</v>
      </c>
      <c r="P74" s="25"/>
    </row>
    <row r="75" spans="2:16" x14ac:dyDescent="0.25">
      <c r="B75" s="22"/>
      <c r="C75" s="174" t="s">
        <v>34</v>
      </c>
      <c r="D75" s="95"/>
      <c r="E75" s="113">
        <v>0.22590216000000002</v>
      </c>
      <c r="F75" s="175">
        <v>3.2914106000000003</v>
      </c>
      <c r="G75" s="118">
        <f t="shared" si="11"/>
        <v>0.11792521228189604</v>
      </c>
      <c r="H75" s="115">
        <f t="shared" si="13"/>
        <v>13.570071397281017</v>
      </c>
      <c r="I75" s="3"/>
      <c r="J75" s="94" t="s">
        <v>37</v>
      </c>
      <c r="K75" s="95"/>
      <c r="L75" s="113">
        <v>71.520232400000012</v>
      </c>
      <c r="M75" s="93">
        <v>11.882889299999999</v>
      </c>
      <c r="N75" s="118">
        <f t="shared" si="12"/>
        <v>5.1812740306004537E-2</v>
      </c>
      <c r="O75" s="115">
        <f t="shared" si="14"/>
        <v>-0.83385275884534182</v>
      </c>
      <c r="P75" s="25"/>
    </row>
    <row r="76" spans="2:16" x14ac:dyDescent="0.25">
      <c r="B76" s="22"/>
      <c r="C76" s="94" t="s">
        <v>184</v>
      </c>
      <c r="D76" s="95"/>
      <c r="E76" s="113">
        <v>0.39299450000000002</v>
      </c>
      <c r="F76" s="93">
        <v>1.1647463</v>
      </c>
      <c r="G76" s="118">
        <f t="shared" si="11"/>
        <v>4.1730726236967504E-2</v>
      </c>
      <c r="H76" s="115">
        <f t="shared" si="13"/>
        <v>1.9637725209894792</v>
      </c>
      <c r="I76" s="3"/>
      <c r="J76" s="94" t="s">
        <v>214</v>
      </c>
      <c r="K76" s="95"/>
      <c r="L76" s="113"/>
      <c r="M76" s="93">
        <v>11.506027899999999</v>
      </c>
      <c r="N76" s="118">
        <f t="shared" si="12"/>
        <v>5.0169518581338869E-2</v>
      </c>
      <c r="O76" s="115" t="str">
        <f t="shared" si="14"/>
        <v xml:space="preserve"> - </v>
      </c>
      <c r="P76" s="25"/>
    </row>
    <row r="77" spans="2:16" x14ac:dyDescent="0.25">
      <c r="B77" s="22"/>
      <c r="C77" s="94" t="s">
        <v>38</v>
      </c>
      <c r="D77" s="95"/>
      <c r="E77" s="113">
        <v>0.37669899999999995</v>
      </c>
      <c r="F77" s="93">
        <v>0.85898029999999992</v>
      </c>
      <c r="G77" s="118">
        <f t="shared" si="11"/>
        <v>3.0775690587940233E-2</v>
      </c>
      <c r="H77" s="115">
        <f t="shared" si="13"/>
        <v>1.2802829314651754</v>
      </c>
      <c r="I77" s="3"/>
      <c r="J77" s="94" t="s">
        <v>204</v>
      </c>
      <c r="K77" s="95"/>
      <c r="L77" s="113"/>
      <c r="M77" s="93">
        <v>7.7611533000000001</v>
      </c>
      <c r="N77" s="118">
        <f t="shared" si="12"/>
        <v>3.3840811797177156E-2</v>
      </c>
      <c r="O77" s="115" t="str">
        <f t="shared" si="14"/>
        <v xml:space="preserve"> - </v>
      </c>
      <c r="P77" s="25"/>
    </row>
    <row r="78" spans="2:16" x14ac:dyDescent="0.25">
      <c r="B78" s="22"/>
      <c r="C78" s="94" t="s">
        <v>37</v>
      </c>
      <c r="D78" s="95"/>
      <c r="E78" s="113">
        <v>0.141185</v>
      </c>
      <c r="F78" s="93">
        <v>0.72629689999999991</v>
      </c>
      <c r="G78" s="118">
        <f t="shared" si="11"/>
        <v>2.6021887427895806E-2</v>
      </c>
      <c r="H78" s="115">
        <f t="shared" si="13"/>
        <v>4.1442922406771245</v>
      </c>
      <c r="I78" s="3"/>
      <c r="J78" s="94" t="s">
        <v>203</v>
      </c>
      <c r="K78" s="95"/>
      <c r="L78" s="113">
        <v>3.1809436</v>
      </c>
      <c r="M78" s="93">
        <v>5.5691458000000003</v>
      </c>
      <c r="N78" s="118">
        <f t="shared" si="12"/>
        <v>2.4283042429897581E-2</v>
      </c>
      <c r="O78" s="115">
        <f t="shared" si="14"/>
        <v>0.75078420126656775</v>
      </c>
      <c r="P78" s="25"/>
    </row>
    <row r="79" spans="2:16" x14ac:dyDescent="0.25">
      <c r="B79" s="22"/>
      <c r="C79" s="94" t="s">
        <v>210</v>
      </c>
      <c r="D79" s="95"/>
      <c r="E79" s="113">
        <v>0.40080000000000005</v>
      </c>
      <c r="F79" s="93">
        <v>0.67099930000000008</v>
      </c>
      <c r="G79" s="118">
        <f t="shared" ref="G79:G88" si="15">+F79/F$90</f>
        <v>2.4040675719250476E-2</v>
      </c>
      <c r="H79" s="115">
        <f t="shared" ref="H79:H88" si="16">IFERROR(F79/E79-1," - ")</f>
        <v>0.6741499500998005</v>
      </c>
      <c r="I79" s="3"/>
      <c r="J79" s="94" t="s">
        <v>44</v>
      </c>
      <c r="K79" s="95"/>
      <c r="L79" s="113">
        <v>2.1498355999999998</v>
      </c>
      <c r="M79" s="93">
        <v>0.76886419999999989</v>
      </c>
      <c r="N79" s="118">
        <f t="shared" si="12"/>
        <v>3.3524642129910218E-3</v>
      </c>
      <c r="O79" s="115">
        <f t="shared" si="14"/>
        <v>-0.64236139730870589</v>
      </c>
      <c r="P79" s="25"/>
    </row>
    <row r="80" spans="2:16" x14ac:dyDescent="0.25">
      <c r="B80" s="22"/>
      <c r="C80" s="94" t="s">
        <v>44</v>
      </c>
      <c r="D80" s="95"/>
      <c r="E80" s="113"/>
      <c r="F80" s="93">
        <v>0.60914270000000004</v>
      </c>
      <c r="G80" s="118">
        <f t="shared" si="15"/>
        <v>2.1824467055999427E-2</v>
      </c>
      <c r="H80" s="115" t="str">
        <f t="shared" si="16"/>
        <v xml:space="preserve"> - </v>
      </c>
      <c r="I80" s="3"/>
      <c r="J80" s="94" t="s">
        <v>187</v>
      </c>
      <c r="K80" s="95"/>
      <c r="L80" s="113"/>
      <c r="M80" s="93">
        <v>0.24621589999999999</v>
      </c>
      <c r="N80" s="118">
        <f t="shared" si="12"/>
        <v>1.0735705907745168E-3</v>
      </c>
      <c r="O80" s="115" t="str">
        <f t="shared" si="14"/>
        <v xml:space="preserve"> - </v>
      </c>
      <c r="P80" s="25"/>
    </row>
    <row r="81" spans="2:16" x14ac:dyDescent="0.25">
      <c r="B81" s="22"/>
      <c r="C81" s="94" t="s">
        <v>196</v>
      </c>
      <c r="D81" s="95"/>
      <c r="E81" s="113">
        <v>5.9992000000000004E-2</v>
      </c>
      <c r="F81" s="93">
        <v>0.537358</v>
      </c>
      <c r="G81" s="118">
        <f t="shared" si="15"/>
        <v>1.9252552756977535E-2</v>
      </c>
      <c r="H81" s="115">
        <f t="shared" si="16"/>
        <v>7.9571609547939719</v>
      </c>
      <c r="I81" s="3"/>
      <c r="J81" s="94" t="s">
        <v>196</v>
      </c>
      <c r="K81" s="95"/>
      <c r="L81" s="113"/>
      <c r="M81" s="93">
        <v>7.3192800000000002E-2</v>
      </c>
      <c r="N81" s="118">
        <f t="shared" ref="N81:N88" si="17">+M81/M$90</f>
        <v>3.1914119899015888E-4</v>
      </c>
      <c r="O81" s="115" t="str">
        <f t="shared" ref="O81:O88" si="18">IFERROR(M81/L81-1," - ")</f>
        <v xml:space="preserve"> - </v>
      </c>
      <c r="P81" s="25"/>
    </row>
    <row r="82" spans="2:16" x14ac:dyDescent="0.25">
      <c r="B82" s="22"/>
      <c r="C82" s="94" t="s">
        <v>43</v>
      </c>
      <c r="D82" s="95"/>
      <c r="E82" s="113">
        <v>0.1179</v>
      </c>
      <c r="F82" s="93">
        <v>0.51183809999999996</v>
      </c>
      <c r="G82" s="118">
        <f t="shared" si="15"/>
        <v>1.8338221489735226E-2</v>
      </c>
      <c r="H82" s="115">
        <f t="shared" si="16"/>
        <v>3.341290076335877</v>
      </c>
      <c r="I82" s="3"/>
      <c r="J82" s="94" t="s">
        <v>199</v>
      </c>
      <c r="K82" s="95"/>
      <c r="L82" s="113"/>
      <c r="M82" s="93">
        <v>6.0643200000000001E-2</v>
      </c>
      <c r="N82" s="118">
        <f t="shared" si="17"/>
        <v>2.6442141246953258E-4</v>
      </c>
      <c r="O82" s="115" t="str">
        <f t="shared" si="18"/>
        <v xml:space="preserve"> - </v>
      </c>
      <c r="P82" s="25"/>
    </row>
    <row r="83" spans="2:16" x14ac:dyDescent="0.25">
      <c r="B83" s="22"/>
      <c r="C83" s="94" t="s">
        <v>211</v>
      </c>
      <c r="D83" s="95"/>
      <c r="E83" s="113">
        <v>2.7979899999999999E-2</v>
      </c>
      <c r="F83" s="93">
        <v>0.50748409999999999</v>
      </c>
      <c r="G83" s="118">
        <f t="shared" si="15"/>
        <v>1.8182225645802731E-2</v>
      </c>
      <c r="H83" s="115">
        <f t="shared" si="16"/>
        <v>17.137452242502654</v>
      </c>
      <c r="I83" s="3"/>
      <c r="J83" s="94" t="s">
        <v>38</v>
      </c>
      <c r="K83" s="95"/>
      <c r="L83" s="113">
        <v>0.17784</v>
      </c>
      <c r="M83" s="93">
        <v>5.1294399999999997E-2</v>
      </c>
      <c r="N83" s="118">
        <f t="shared" si="17"/>
        <v>2.2365801441509006E-4</v>
      </c>
      <c r="O83" s="115">
        <f t="shared" si="18"/>
        <v>-0.71156995051731897</v>
      </c>
      <c r="P83" s="25"/>
    </row>
    <row r="84" spans="2:16" x14ac:dyDescent="0.25">
      <c r="B84" s="22"/>
      <c r="C84" s="94" t="s">
        <v>204</v>
      </c>
      <c r="D84" s="95"/>
      <c r="E84" s="113"/>
      <c r="F84" s="93">
        <v>0.38689999999999997</v>
      </c>
      <c r="G84" s="118">
        <f t="shared" si="15"/>
        <v>1.3861918240120381E-2</v>
      </c>
      <c r="H84" s="115" t="str">
        <f t="shared" si="16"/>
        <v xml:space="preserve"> - </v>
      </c>
      <c r="I84" s="3"/>
      <c r="J84" s="94" t="s">
        <v>194</v>
      </c>
      <c r="K84" s="95"/>
      <c r="L84" s="113">
        <v>0.1321</v>
      </c>
      <c r="M84" s="93"/>
      <c r="N84" s="118">
        <f t="shared" si="17"/>
        <v>0</v>
      </c>
      <c r="O84" s="115">
        <f t="shared" si="18"/>
        <v>-1</v>
      </c>
      <c r="P84" s="25"/>
    </row>
    <row r="85" spans="2:16" x14ac:dyDescent="0.25">
      <c r="B85" s="22"/>
      <c r="C85" s="94" t="s">
        <v>190</v>
      </c>
      <c r="D85" s="95"/>
      <c r="E85" s="113">
        <v>5.2199999999999996E-2</v>
      </c>
      <c r="F85" s="93">
        <v>0.34556580000000003</v>
      </c>
      <c r="G85" s="118">
        <f t="shared" si="15"/>
        <v>1.2380989574003081E-2</v>
      </c>
      <c r="H85" s="115">
        <f t="shared" si="16"/>
        <v>5.6200344827586219</v>
      </c>
      <c r="I85" s="3"/>
      <c r="J85" s="94" t="s">
        <v>198</v>
      </c>
      <c r="K85" s="95"/>
      <c r="L85" s="113">
        <v>3.14008E-2</v>
      </c>
      <c r="M85" s="93"/>
      <c r="N85" s="118">
        <f t="shared" si="17"/>
        <v>0</v>
      </c>
      <c r="O85" s="115">
        <f t="shared" si="18"/>
        <v>-1</v>
      </c>
      <c r="P85" s="25"/>
    </row>
    <row r="86" spans="2:16" x14ac:dyDescent="0.25">
      <c r="B86" s="22"/>
      <c r="C86" s="94" t="s">
        <v>36</v>
      </c>
      <c r="D86" s="95"/>
      <c r="E86" s="113">
        <v>8.7200000000000003E-3</v>
      </c>
      <c r="F86" s="93">
        <v>0.33875509999999998</v>
      </c>
      <c r="G86" s="118">
        <f t="shared" si="15"/>
        <v>1.2136974669485148E-2</v>
      </c>
      <c r="H86" s="115">
        <f t="shared" si="16"/>
        <v>37.848061926605503</v>
      </c>
      <c r="I86" s="3"/>
      <c r="J86" s="94"/>
      <c r="K86" s="95"/>
      <c r="L86" s="113"/>
      <c r="M86" s="93"/>
      <c r="N86" s="118">
        <f t="shared" si="17"/>
        <v>0</v>
      </c>
      <c r="O86" s="115" t="str">
        <f t="shared" si="18"/>
        <v xml:space="preserve"> - </v>
      </c>
      <c r="P86" s="25"/>
    </row>
    <row r="87" spans="2:16" x14ac:dyDescent="0.25">
      <c r="B87" s="22"/>
      <c r="C87" s="94" t="s">
        <v>212</v>
      </c>
      <c r="D87" s="103"/>
      <c r="E87" s="113">
        <v>0.12581199999999998</v>
      </c>
      <c r="F87" s="93">
        <v>0.27284249999999999</v>
      </c>
      <c r="G87" s="118">
        <f t="shared" si="15"/>
        <v>9.7754469563971179E-3</v>
      </c>
      <c r="H87" s="115">
        <f t="shared" si="16"/>
        <v>1.1686524337900996</v>
      </c>
      <c r="I87" s="3"/>
      <c r="J87" s="94"/>
      <c r="K87" s="103"/>
      <c r="L87" s="113"/>
      <c r="M87" s="93"/>
      <c r="N87" s="118">
        <f t="shared" si="17"/>
        <v>0</v>
      </c>
      <c r="O87" s="115" t="str">
        <f t="shared" si="18"/>
        <v xml:space="preserve"> - </v>
      </c>
      <c r="P87" s="25"/>
    </row>
    <row r="88" spans="2:16" x14ac:dyDescent="0.25">
      <c r="B88" s="22"/>
      <c r="C88" s="94" t="s">
        <v>213</v>
      </c>
      <c r="D88" s="95"/>
      <c r="E88" s="113">
        <v>6.4600000000000005E-2</v>
      </c>
      <c r="F88" s="93">
        <v>0.230744</v>
      </c>
      <c r="G88" s="118">
        <f t="shared" si="15"/>
        <v>8.2671348213965816E-3</v>
      </c>
      <c r="H88" s="115">
        <f t="shared" si="16"/>
        <v>2.5718885448916406</v>
      </c>
      <c r="I88" s="3"/>
      <c r="J88" s="94"/>
      <c r="K88" s="95"/>
      <c r="L88" s="113"/>
      <c r="M88" s="93"/>
      <c r="N88" s="118">
        <f t="shared" si="17"/>
        <v>0</v>
      </c>
      <c r="O88" s="115" t="str">
        <f t="shared" si="18"/>
        <v xml:space="preserve"> - 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0.98258703999999764</v>
      </c>
      <c r="F89" s="101">
        <f>+F90-SUM(F72:F88)</f>
        <v>1.4320778200000035</v>
      </c>
      <c r="G89" s="119">
        <f>+F89/F$90</f>
        <v>5.1308724875497237E-2</v>
      </c>
      <c r="H89" s="117">
        <f t="shared" si="13"/>
        <v>0.45745645088093867</v>
      </c>
      <c r="I89" s="3"/>
      <c r="J89" s="98" t="s">
        <v>41</v>
      </c>
      <c r="K89" s="99"/>
      <c r="L89" s="116">
        <f>+L90-SUM(L72:L88)</f>
        <v>2.044999999952779E-4</v>
      </c>
      <c r="M89" s="101">
        <f>+M90-SUM(M72:M88)</f>
        <v>3.8550000007830931E-4</v>
      </c>
      <c r="N89" s="119">
        <f>+M89/M$90</f>
        <v>1.6808884512643044E-6</v>
      </c>
      <c r="O89" s="117">
        <f t="shared" si="14"/>
        <v>0.8850855749985862</v>
      </c>
      <c r="P89" s="25"/>
    </row>
    <row r="90" spans="2:16" x14ac:dyDescent="0.25">
      <c r="B90" s="22"/>
      <c r="C90" s="105" t="s">
        <v>2</v>
      </c>
      <c r="D90" s="106"/>
      <c r="E90" s="92">
        <f>+H12</f>
        <v>8.8879999999999999</v>
      </c>
      <c r="F90" s="92">
        <f>+I12</f>
        <v>27.911000000000001</v>
      </c>
      <c r="G90" s="79">
        <f>+F90/F$90</f>
        <v>1</v>
      </c>
      <c r="H90" s="107">
        <f t="shared" si="13"/>
        <v>2.1403015301530153</v>
      </c>
      <c r="I90" s="8"/>
      <c r="J90" s="105" t="s">
        <v>13</v>
      </c>
      <c r="K90" s="106"/>
      <c r="L90" s="92">
        <f>+H22</f>
        <v>223.34100000000001</v>
      </c>
      <c r="M90" s="92">
        <f>+I22</f>
        <v>229.34299999999999</v>
      </c>
      <c r="N90" s="79">
        <f>+M90/M$90</f>
        <v>1</v>
      </c>
      <c r="O90" s="107">
        <f t="shared" si="14"/>
        <v>2.6873704335522719E-2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Bélgica</v>
      </c>
      <c r="D101" s="120"/>
      <c r="E101" s="112">
        <f t="shared" ref="E101:F101" si="19">+E72</f>
        <v>2.0488306000000001</v>
      </c>
      <c r="F101" s="104">
        <f t="shared" si="19"/>
        <v>8.1108449999999994</v>
      </c>
      <c r="G101" s="121">
        <f>+F101/F101</f>
        <v>1</v>
      </c>
      <c r="H101" s="114">
        <f>IFERROR(F101/E101-1," - ")</f>
        <v>2.9587679918486178</v>
      </c>
      <c r="I101" s="8"/>
      <c r="J101" s="110" t="str">
        <f>+J72</f>
        <v>Suiza</v>
      </c>
      <c r="K101" s="120"/>
      <c r="L101" s="112">
        <f t="shared" ref="L101:M101" si="20">+L72</f>
        <v>106.02266410000001</v>
      </c>
      <c r="M101" s="104">
        <f t="shared" si="20"/>
        <v>117.58253119999998</v>
      </c>
      <c r="N101" s="121">
        <f>+M101/M101</f>
        <v>1</v>
      </c>
      <c r="O101" s="114">
        <f>IFERROR(M101/L101-1," - ")</f>
        <v>0.10903203761317259</v>
      </c>
      <c r="P101" s="25"/>
    </row>
    <row r="102" spans="2:16" x14ac:dyDescent="0.25">
      <c r="B102" s="22"/>
      <c r="C102" s="94" t="s">
        <v>108</v>
      </c>
      <c r="D102" s="95"/>
      <c r="E102" s="96">
        <v>1.4423382</v>
      </c>
      <c r="F102" s="93">
        <v>7.8722826000000001</v>
      </c>
      <c r="G102" s="118">
        <f>+F102/F101</f>
        <v>0.97058723227974408</v>
      </c>
      <c r="H102" s="115">
        <f t="shared" ref="H102:H112" si="21">IFERROR(F102/E102-1," - ")</f>
        <v>4.4580004883736697</v>
      </c>
      <c r="I102" s="8"/>
      <c r="J102" s="94" t="s">
        <v>85</v>
      </c>
      <c r="K102" s="95"/>
      <c r="L102" s="96">
        <v>105.5735454</v>
      </c>
      <c r="M102" s="93">
        <v>117.23083109999997</v>
      </c>
      <c r="N102" s="118">
        <f>+M102/M101</f>
        <v>0.99700890858182167</v>
      </c>
      <c r="O102" s="115">
        <f t="shared" ref="O102:O112" si="22">IFERROR(M102/L102-1," - ")</f>
        <v>0.11041862481583364</v>
      </c>
      <c r="P102" s="25"/>
    </row>
    <row r="103" spans="2:16" x14ac:dyDescent="0.25">
      <c r="B103" s="22"/>
      <c r="C103" s="94" t="s">
        <v>113</v>
      </c>
      <c r="D103" s="95"/>
      <c r="E103" s="96">
        <v>1.1060799999999999E-2</v>
      </c>
      <c r="F103" s="93">
        <v>0.10115610000000001</v>
      </c>
      <c r="G103" s="118">
        <f>+F103/F101</f>
        <v>1.2471709174568127E-2</v>
      </c>
      <c r="H103" s="115">
        <f t="shared" si="21"/>
        <v>8.1454596412556075</v>
      </c>
      <c r="I103" s="8"/>
      <c r="J103" s="94" t="s">
        <v>87</v>
      </c>
      <c r="K103" s="95"/>
      <c r="L103" s="96">
        <v>0.44911869999999998</v>
      </c>
      <c r="M103" s="93">
        <v>0.35170009999999996</v>
      </c>
      <c r="N103" s="118">
        <f>+M103/M101</f>
        <v>2.9910914181782815E-3</v>
      </c>
      <c r="O103" s="115">
        <f t="shared" si="22"/>
        <v>-0.216910585108124</v>
      </c>
      <c r="P103" s="25"/>
    </row>
    <row r="104" spans="2:16" x14ac:dyDescent="0.25">
      <c r="B104" s="22"/>
      <c r="C104" s="94" t="s">
        <v>118</v>
      </c>
      <c r="D104" s="95"/>
      <c r="E104" s="96">
        <v>0.1061877</v>
      </c>
      <c r="F104" s="93">
        <v>5.3280899999999992E-2</v>
      </c>
      <c r="G104" s="118">
        <f>+F104/F101</f>
        <v>6.5690936024544906E-3</v>
      </c>
      <c r="H104" s="115">
        <f t="shared" si="21"/>
        <v>-0.4982384965490354</v>
      </c>
      <c r="I104" s="8"/>
      <c r="J104" s="94"/>
      <c r="K104" s="95"/>
      <c r="L104" s="96"/>
      <c r="M104" s="93"/>
      <c r="N104" s="118">
        <f>+M104/M101</f>
        <v>0</v>
      </c>
      <c r="O104" s="115" t="str">
        <f t="shared" si="22"/>
        <v xml:space="preserve"> - </v>
      </c>
      <c r="P104" s="25"/>
    </row>
    <row r="105" spans="2:16" x14ac:dyDescent="0.25">
      <c r="B105" s="22"/>
      <c r="C105" s="110" t="str">
        <f>+C73</f>
        <v>Estados Unidos</v>
      </c>
      <c r="D105" s="120"/>
      <c r="E105" s="112">
        <f t="shared" ref="E105:F105" si="23">+E73</f>
        <v>2.5938845999999991</v>
      </c>
      <c r="F105" s="104">
        <f t="shared" si="23"/>
        <v>4.3620152000000001</v>
      </c>
      <c r="G105" s="121">
        <f>+F105/F105</f>
        <v>1</v>
      </c>
      <c r="H105" s="114">
        <f t="shared" si="21"/>
        <v>0.68165353231211667</v>
      </c>
      <c r="I105" s="8"/>
      <c r="J105" s="110" t="str">
        <f>+J73</f>
        <v>Estados Unidos</v>
      </c>
      <c r="K105" s="120"/>
      <c r="L105" s="112">
        <f t="shared" ref="L105:M105" si="24">+L73</f>
        <v>2.4315888999999999</v>
      </c>
      <c r="M105" s="104">
        <f t="shared" si="24"/>
        <v>38.168053499999999</v>
      </c>
      <c r="N105" s="121">
        <f>+M105/M105</f>
        <v>1</v>
      </c>
      <c r="O105" s="114">
        <f t="shared" si="22"/>
        <v>14.696754290990553</v>
      </c>
      <c r="P105" s="25"/>
    </row>
    <row r="106" spans="2:16" x14ac:dyDescent="0.25">
      <c r="B106" s="22"/>
      <c r="C106" s="90" t="s">
        <v>91</v>
      </c>
      <c r="D106" s="95"/>
      <c r="E106" s="96">
        <v>1.9406454999999996</v>
      </c>
      <c r="F106" s="93">
        <v>2.7524818</v>
      </c>
      <c r="G106" s="118">
        <f>+F106/F105</f>
        <v>0.63101151045966097</v>
      </c>
      <c r="H106" s="115">
        <f t="shared" si="21"/>
        <v>0.4183331267869379</v>
      </c>
      <c r="I106" s="8"/>
      <c r="J106" s="94" t="s">
        <v>85</v>
      </c>
      <c r="K106" s="95"/>
      <c r="L106" s="96">
        <v>1.0039248999999999</v>
      </c>
      <c r="M106" s="93">
        <v>34.203371600000004</v>
      </c>
      <c r="N106" s="118">
        <f>+M106/M105</f>
        <v>0.8961256460196485</v>
      </c>
      <c r="O106" s="115">
        <f t="shared" si="22"/>
        <v>33.069651624339635</v>
      </c>
      <c r="P106" s="25"/>
    </row>
    <row r="107" spans="2:16" x14ac:dyDescent="0.25">
      <c r="B107" s="22"/>
      <c r="C107" s="94" t="s">
        <v>108</v>
      </c>
      <c r="D107" s="95"/>
      <c r="E107" s="96">
        <v>7.8200000000000006E-2</v>
      </c>
      <c r="F107" s="93">
        <v>0.59547600000000001</v>
      </c>
      <c r="G107" s="118">
        <f>+F107/F105</f>
        <v>0.13651396721405282</v>
      </c>
      <c r="H107" s="115">
        <f t="shared" si="21"/>
        <v>6.614782608695652</v>
      </c>
      <c r="I107" s="8"/>
      <c r="J107" s="94" t="s">
        <v>82</v>
      </c>
      <c r="K107" s="95"/>
      <c r="L107" s="96"/>
      <c r="M107" s="93">
        <v>3.4356179999999998</v>
      </c>
      <c r="N107" s="118">
        <f>+M107/M105</f>
        <v>9.0012921408213806E-2</v>
      </c>
      <c r="O107" s="115" t="str">
        <f t="shared" si="22"/>
        <v xml:space="preserve"> - </v>
      </c>
      <c r="P107" s="25"/>
    </row>
    <row r="108" spans="2:16" x14ac:dyDescent="0.25">
      <c r="B108" s="22"/>
      <c r="C108" s="98" t="s">
        <v>70</v>
      </c>
      <c r="D108" s="99"/>
      <c r="E108" s="100">
        <v>0.1188</v>
      </c>
      <c r="F108" s="101">
        <v>0.22044000000000002</v>
      </c>
      <c r="G108" s="118">
        <f>+F108/F105</f>
        <v>5.0536275068459188E-2</v>
      </c>
      <c r="H108" s="115">
        <f t="shared" si="21"/>
        <v>0.85555555555555562</v>
      </c>
      <c r="I108" s="8"/>
      <c r="J108" s="98" t="s">
        <v>87</v>
      </c>
      <c r="K108" s="99"/>
      <c r="L108" s="100">
        <v>1.427664</v>
      </c>
      <c r="M108" s="101">
        <v>0.52906390000000003</v>
      </c>
      <c r="N108" s="118">
        <f>+M108/M105</f>
        <v>1.3861432572137849E-2</v>
      </c>
      <c r="O108" s="115">
        <f t="shared" si="22"/>
        <v>-0.62941987750619188</v>
      </c>
      <c r="P108" s="25"/>
    </row>
    <row r="109" spans="2:16" x14ac:dyDescent="0.25">
      <c r="B109" s="22"/>
      <c r="C109" s="111" t="str">
        <f>+C74</f>
        <v>Países Bajos</v>
      </c>
      <c r="D109" s="130"/>
      <c r="E109" s="112">
        <f t="shared" ref="E109:F109" si="25">+E74</f>
        <v>1.2679132000000002</v>
      </c>
      <c r="F109" s="104">
        <f t="shared" si="25"/>
        <v>3.5529982800000006</v>
      </c>
      <c r="G109" s="114">
        <f>+F109/F109</f>
        <v>1</v>
      </c>
      <c r="H109" s="114">
        <f t="shared" si="21"/>
        <v>1.8022409420455596</v>
      </c>
      <c r="I109" s="8"/>
      <c r="J109" s="110" t="str">
        <f>+J74</f>
        <v>Canadá</v>
      </c>
      <c r="K109" s="131"/>
      <c r="L109" s="112">
        <f t="shared" ref="L109:M109" si="26">+L74</f>
        <v>37.694190100000007</v>
      </c>
      <c r="M109" s="104">
        <f t="shared" si="26"/>
        <v>35.672602999999995</v>
      </c>
      <c r="N109" s="114">
        <f>+M109/M109</f>
        <v>1</v>
      </c>
      <c r="O109" s="114">
        <f t="shared" si="22"/>
        <v>-5.363126504739546E-2</v>
      </c>
      <c r="P109" s="25"/>
    </row>
    <row r="110" spans="2:16" x14ac:dyDescent="0.25">
      <c r="B110" s="22"/>
      <c r="C110" s="94" t="s">
        <v>91</v>
      </c>
      <c r="D110" s="95"/>
      <c r="E110" s="96">
        <v>0.77276099999999992</v>
      </c>
      <c r="F110" s="93">
        <v>2.2092133799999996</v>
      </c>
      <c r="G110" s="115">
        <f>+F110/F109</f>
        <v>0.62178847438113571</v>
      </c>
      <c r="H110" s="115">
        <f t="shared" si="21"/>
        <v>1.8588572404663277</v>
      </c>
      <c r="I110" s="8"/>
      <c r="J110" s="94" t="s">
        <v>85</v>
      </c>
      <c r="K110" s="95"/>
      <c r="L110" s="96">
        <v>13.369572999999999</v>
      </c>
      <c r="M110" s="93">
        <v>33.514902999999997</v>
      </c>
      <c r="N110" s="115">
        <f>+M110/M109</f>
        <v>0.93951380559473052</v>
      </c>
      <c r="O110" s="115">
        <f t="shared" si="22"/>
        <v>1.5068042936001023</v>
      </c>
      <c r="P110" s="25"/>
    </row>
    <row r="111" spans="2:16" x14ac:dyDescent="0.25">
      <c r="B111" s="22"/>
      <c r="C111" s="94" t="s">
        <v>67</v>
      </c>
      <c r="D111" s="95"/>
      <c r="E111" s="96"/>
      <c r="F111" s="93">
        <v>0.61234770000000005</v>
      </c>
      <c r="G111" s="115">
        <f>+F111/F109</f>
        <v>0.17234674822302473</v>
      </c>
      <c r="H111" s="115" t="str">
        <f t="shared" si="21"/>
        <v xml:space="preserve"> - </v>
      </c>
      <c r="I111" s="8"/>
      <c r="J111" s="94" t="s">
        <v>87</v>
      </c>
      <c r="K111" s="95"/>
      <c r="L111" s="96">
        <v>24.324617100000001</v>
      </c>
      <c r="M111" s="93">
        <v>2.1577000000000002</v>
      </c>
      <c r="N111" s="115">
        <f>+M111/M109</f>
        <v>6.0486194405269512E-2</v>
      </c>
      <c r="O111" s="115">
        <f t="shared" si="22"/>
        <v>-0.91129562323100244</v>
      </c>
      <c r="P111" s="25"/>
    </row>
    <row r="112" spans="2:16" x14ac:dyDescent="0.25">
      <c r="B112" s="22"/>
      <c r="C112" s="98" t="s">
        <v>108</v>
      </c>
      <c r="D112" s="99"/>
      <c r="E112" s="100">
        <v>0.48135720000000004</v>
      </c>
      <c r="F112" s="101">
        <v>0.50723720000000005</v>
      </c>
      <c r="G112" s="117">
        <f>+F112/F109</f>
        <v>0.14276314257039269</v>
      </c>
      <c r="H112" s="117">
        <f t="shared" si="21"/>
        <v>5.376464712691531E-2</v>
      </c>
      <c r="I112" s="8"/>
      <c r="J112" s="98"/>
      <c r="K112" s="99"/>
      <c r="L112" s="100"/>
      <c r="M112" s="101"/>
      <c r="N112" s="117">
        <f>+M112/M109</f>
        <v>0</v>
      </c>
      <c r="O112" s="117" t="str">
        <f t="shared" si="22"/>
        <v xml:space="preserve"> - 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114"/>
  <sheetViews>
    <sheetView topLeftCell="B1" zoomScaleNormal="100" workbookViewId="0">
      <selection activeCell="B10" sqref="B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236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US$ 53.8 millones, disminuyendo en -43.8% respecto al 2015. De otro lado el 69.8% de estas exportaciones fueron de tipo Tradicional en tanto las exportaciones No Tradicional representaron el 30.2%.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36" t="s">
        <v>11</v>
      </c>
      <c r="G11" s="237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8.3049999999999997</v>
      </c>
      <c r="I12" s="85">
        <v>16.274000000000001</v>
      </c>
      <c r="J12" s="73">
        <f t="shared" ref="J12:J27" si="0">IFERROR(I12/I$27, " - ")</f>
        <v>0.30227158751091221</v>
      </c>
      <c r="K12" s="74">
        <f>IFERROR(I12/H12-1," - ")</f>
        <v>0.95954244431065638</v>
      </c>
      <c r="L12" s="75">
        <f>IFERROR(I12-H12, " - ")</f>
        <v>7.9690000000000012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1.6359999999999999</v>
      </c>
      <c r="I13" s="62">
        <v>1.516</v>
      </c>
      <c r="J13" s="73">
        <f t="shared" si="0"/>
        <v>2.8158026709262804E-2</v>
      </c>
      <c r="K13" s="66">
        <f t="shared" ref="K13:K27" si="1">IFERROR(I13/H13-1," - ")</f>
        <v>-7.3349633251833635E-2</v>
      </c>
      <c r="L13" s="68">
        <f t="shared" ref="L13:L27" si="2">IFERROR(I13-H13, " - ")</f>
        <v>-0.11999999999999988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1.9E-2</v>
      </c>
      <c r="I14" s="62">
        <v>0</v>
      </c>
      <c r="J14" s="78">
        <f t="shared" si="0"/>
        <v>0</v>
      </c>
      <c r="K14" s="65">
        <f t="shared" si="1"/>
        <v>-1</v>
      </c>
      <c r="L14" s="69">
        <f t="shared" si="2"/>
        <v>-1.9E-2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0.01</v>
      </c>
      <c r="I15" s="62">
        <v>2.5000000000000001E-2</v>
      </c>
      <c r="J15" s="78">
        <f t="shared" si="0"/>
        <v>4.6434740615538926E-4</v>
      </c>
      <c r="K15" s="65">
        <f t="shared" si="1"/>
        <v>1.5</v>
      </c>
      <c r="L15" s="69">
        <f t="shared" si="2"/>
        <v>1.5000000000000001E-2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2.3E-2</v>
      </c>
      <c r="I16" s="62">
        <v>4.1000000000000002E-2</v>
      </c>
      <c r="J16" s="78">
        <f t="shared" si="0"/>
        <v>7.6152974609483841E-4</v>
      </c>
      <c r="K16" s="65">
        <f t="shared" si="1"/>
        <v>0.78260869565217406</v>
      </c>
      <c r="L16" s="69">
        <f t="shared" si="2"/>
        <v>1.8000000000000002E-2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6.4370000000000003</v>
      </c>
      <c r="I17" s="62">
        <v>14.618</v>
      </c>
      <c r="J17" s="78">
        <f t="shared" si="0"/>
        <v>0.2715132153271792</v>
      </c>
      <c r="K17" s="65">
        <f t="shared" si="1"/>
        <v>1.2709336647506602</v>
      </c>
      <c r="L17" s="69">
        <f t="shared" si="2"/>
        <v>8.1810000000000009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0</v>
      </c>
      <c r="I18" s="62">
        <v>2.5000000000000001E-2</v>
      </c>
      <c r="J18" s="78">
        <f t="shared" si="0"/>
        <v>4.6434740615538926E-4</v>
      </c>
      <c r="K18" s="65" t="str">
        <f t="shared" si="1"/>
        <v xml:space="preserve"> - </v>
      </c>
      <c r="L18" s="69">
        <f t="shared" si="2"/>
        <v>2.5000000000000001E-2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5.0999999999999997E-2</v>
      </c>
      <c r="I19" s="62">
        <v>0.01</v>
      </c>
      <c r="J19" s="78">
        <f t="shared" si="0"/>
        <v>1.857389624621557E-4</v>
      </c>
      <c r="K19" s="65">
        <f t="shared" si="1"/>
        <v>-0.80392156862745101</v>
      </c>
      <c r="L19" s="69">
        <f t="shared" si="2"/>
        <v>-4.0999999999999995E-2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0</v>
      </c>
      <c r="I20" s="62">
        <v>2E-3</v>
      </c>
      <c r="J20" s="78">
        <f t="shared" si="0"/>
        <v>3.7147792492431137E-5</v>
      </c>
      <c r="K20" s="65" t="str">
        <f t="shared" si="1"/>
        <v xml:space="preserve"> - </v>
      </c>
      <c r="L20" s="69">
        <f t="shared" si="2"/>
        <v>2E-3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0.128</v>
      </c>
      <c r="I21" s="64">
        <v>3.6999999999999998E-2</v>
      </c>
      <c r="J21" s="79">
        <f t="shared" si="0"/>
        <v>6.8723416110997605E-4</v>
      </c>
      <c r="K21" s="67">
        <f t="shared" si="1"/>
        <v>-0.7109375</v>
      </c>
      <c r="L21" s="70">
        <f t="shared" si="2"/>
        <v>-9.0999999999999998E-2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87.421000000000006</v>
      </c>
      <c r="I22" s="85">
        <v>37.564999999999998</v>
      </c>
      <c r="J22" s="76">
        <f t="shared" si="0"/>
        <v>0.69772841248908779</v>
      </c>
      <c r="K22" s="76">
        <f t="shared" si="1"/>
        <v>-0.57029775454410281</v>
      </c>
      <c r="L22" s="77">
        <f t="shared" si="2"/>
        <v>-49.856000000000009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0</v>
      </c>
      <c r="I23" s="62">
        <v>4.3999999999999997E-2</v>
      </c>
      <c r="J23" s="78">
        <f t="shared" si="0"/>
        <v>8.1725143483348504E-4</v>
      </c>
      <c r="K23" s="65" t="str">
        <f t="shared" si="1"/>
        <v xml:space="preserve"> - </v>
      </c>
      <c r="L23" s="69">
        <f t="shared" si="2"/>
        <v>4.3999999999999997E-2</v>
      </c>
      <c r="M23" s="86"/>
      <c r="N23" s="86"/>
      <c r="O23" s="8"/>
      <c r="P23" s="25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81.635999999999996</v>
      </c>
      <c r="I24" s="62">
        <v>37.085000000000001</v>
      </c>
      <c r="J24" s="78">
        <f t="shared" si="0"/>
        <v>0.6888129422909044</v>
      </c>
      <c r="K24" s="65">
        <f t="shared" si="1"/>
        <v>-0.54572737517761771</v>
      </c>
      <c r="L24" s="69">
        <f t="shared" si="2"/>
        <v>-44.550999999999995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5.7839999999999998</v>
      </c>
      <c r="I25" s="62">
        <v>0.436</v>
      </c>
      <c r="J25" s="78">
        <f t="shared" si="0"/>
        <v>8.0982187633499882E-3</v>
      </c>
      <c r="K25" s="65">
        <f t="shared" si="1"/>
        <v>-0.92461964038727529</v>
      </c>
      <c r="L25" s="69">
        <f t="shared" si="2"/>
        <v>-5.3479999999999999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0</v>
      </c>
      <c r="I26" s="64">
        <v>0</v>
      </c>
      <c r="J26" s="79">
        <f t="shared" si="0"/>
        <v>0</v>
      </c>
      <c r="K26" s="67" t="str">
        <f t="shared" si="1"/>
        <v xml:space="preserve"> - </v>
      </c>
      <c r="L26" s="70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95.725999999999999</v>
      </c>
      <c r="I27" s="85">
        <f>+I22+I12</f>
        <v>53.838999999999999</v>
      </c>
      <c r="J27" s="79">
        <f t="shared" si="0"/>
        <v>1</v>
      </c>
      <c r="K27" s="79">
        <f t="shared" si="1"/>
        <v>-0.43757181956835134</v>
      </c>
      <c r="L27" s="77">
        <f t="shared" si="2"/>
        <v>-41.887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33" t="str">
        <f>+CONCATENATE("Los productos representativos en las exportaciones de tipo No Tradicional son: ",C49," con exportaciones de US$ ",FIXED(F49,1)," mil, ",C50," equivalente a US$ ",FIXED(F50,1)," mil  y  ",C51," por US$ ",FIXED(F51,1)," mil. En tanto los principales productos exportados de tipo Tradicional son: ",J42," con exportaciones por US$ ",FIXED(M42,1)," mil,  ",J43," por US$ ",FIXED(M43,1)," mil  y ",J44," por US$ ",FIXED(M44,1)," mil.")</f>
        <v>Los productos representativos en las exportaciones de tipo No Tradicional son: Filetes y carne de truchas con exportaciones de US$ 9,006.7 mil, Truchas equivalente a US$ 2,766.9 mil  y  Perico por US$ 2,208.3 mil. En tanto los principales productos exportados de tipo Tradicional son: Cobre con exportaciones por US$ 16,025.2 mil,  Oro por US$ 9,312.8 mil  y Plomo por US$ 7,402.5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x14ac:dyDescent="0.25">
      <c r="B36" s="22"/>
      <c r="C36" s="238" t="s">
        <v>27</v>
      </c>
      <c r="D36" s="238"/>
      <c r="E36" s="238"/>
      <c r="F36" s="238"/>
      <c r="G36" s="238"/>
      <c r="H36" s="238"/>
      <c r="I36" s="89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1636.4458000000002</v>
      </c>
      <c r="F39" s="167">
        <v>1515.5796</v>
      </c>
      <c r="G39" s="114">
        <f>+F39/F$59</f>
        <v>9.3129495530358791E-2</v>
      </c>
      <c r="H39" s="168">
        <f>IFERROR(F39/E39-1," - ")</f>
        <v>-7.3858969236866967E-2</v>
      </c>
      <c r="I39" s="191">
        <f>+F39-E39</f>
        <v>-120.86620000000016</v>
      </c>
      <c r="J39" s="110" t="s">
        <v>14</v>
      </c>
      <c r="K39" s="166"/>
      <c r="L39" s="104"/>
      <c r="M39" s="167">
        <v>44.415000000000006</v>
      </c>
      <c r="N39" s="114">
        <f>+M39/M$59</f>
        <v>1.1823451503400375E-3</v>
      </c>
      <c r="O39" s="168" t="str">
        <f>IFERROR(M39/L39-1," - ")</f>
        <v xml:space="preserve"> - </v>
      </c>
      <c r="P39" s="191">
        <f>+M39-L39</f>
        <v>44.415000000000006</v>
      </c>
    </row>
    <row r="40" spans="2:16" x14ac:dyDescent="0.25">
      <c r="B40" s="22"/>
      <c r="C40" s="182" t="s">
        <v>98</v>
      </c>
      <c r="D40" s="183"/>
      <c r="E40" s="184">
        <v>741.51</v>
      </c>
      <c r="F40" s="185">
        <v>669.42000000000007</v>
      </c>
      <c r="G40" s="186">
        <f t="shared" ref="G40:G59" si="3">+F40/F$59</f>
        <v>4.1134590949847033E-2</v>
      </c>
      <c r="H40" s="187">
        <f t="shared" ref="H40:H59" si="4">IFERROR(F40/E40-1," - ")</f>
        <v>-9.7220536472872765E-2</v>
      </c>
      <c r="I40" s="191">
        <f>+F40-E40</f>
        <v>-72.089999999999918</v>
      </c>
      <c r="J40" s="182" t="s">
        <v>105</v>
      </c>
      <c r="K40" s="183"/>
      <c r="L40" s="184"/>
      <c r="M40" s="185">
        <v>44.415000000000006</v>
      </c>
      <c r="N40" s="186">
        <f t="shared" ref="N40:N59" si="5">+M40/M$59</f>
        <v>1.1823451503400375E-3</v>
      </c>
      <c r="O40" s="187" t="str">
        <f t="shared" ref="O40:O59" si="6">IFERROR(M40/L40-1," - ")</f>
        <v xml:space="preserve"> - </v>
      </c>
      <c r="P40" s="191">
        <f>+M40-L40</f>
        <v>44.415000000000006</v>
      </c>
    </row>
    <row r="41" spans="2:16" x14ac:dyDescent="0.25">
      <c r="B41" s="22"/>
      <c r="C41" s="182" t="s">
        <v>120</v>
      </c>
      <c r="D41" s="183"/>
      <c r="E41" s="184">
        <v>308.45500000000004</v>
      </c>
      <c r="F41" s="185">
        <v>508.23499999999996</v>
      </c>
      <c r="G41" s="186">
        <f t="shared" si="3"/>
        <v>3.1230078024850619E-2</v>
      </c>
      <c r="H41" s="187">
        <f t="shared" si="4"/>
        <v>0.64767956428004059</v>
      </c>
      <c r="I41" s="191">
        <f t="shared" ref="I41:I59" si="7">+F41-E41</f>
        <v>199.77999999999992</v>
      </c>
      <c r="J41" s="111" t="s">
        <v>15</v>
      </c>
      <c r="K41" s="169"/>
      <c r="L41" s="170">
        <v>81636.192999999999</v>
      </c>
      <c r="M41" s="171">
        <v>37084.699500000002</v>
      </c>
      <c r="N41" s="172">
        <f t="shared" si="5"/>
        <v>0.98720960499026478</v>
      </c>
      <c r="O41" s="173">
        <f t="shared" si="6"/>
        <v>-0.54573213011047683</v>
      </c>
      <c r="P41" s="191">
        <f t="shared" ref="P41:P59" si="8">+M41-L41</f>
        <v>-44551.493499999997</v>
      </c>
    </row>
    <row r="42" spans="2:16" x14ac:dyDescent="0.25">
      <c r="B42" s="22"/>
      <c r="C42" s="182" t="s">
        <v>65</v>
      </c>
      <c r="D42" s="183"/>
      <c r="E42" s="184">
        <v>162.67500000000001</v>
      </c>
      <c r="F42" s="185">
        <v>310.58660000000003</v>
      </c>
      <c r="G42" s="186">
        <f t="shared" si="3"/>
        <v>1.9084958240721459E-2</v>
      </c>
      <c r="H42" s="187">
        <f t="shared" si="4"/>
        <v>0.90924604272322118</v>
      </c>
      <c r="I42" s="191">
        <f t="shared" si="7"/>
        <v>147.91160000000002</v>
      </c>
      <c r="J42" s="182" t="s">
        <v>81</v>
      </c>
      <c r="K42" s="183"/>
      <c r="L42" s="184">
        <v>38329.894799999995</v>
      </c>
      <c r="M42" s="185">
        <v>16025.223</v>
      </c>
      <c r="N42" s="186">
        <f t="shared" si="5"/>
        <v>0.42659787677963801</v>
      </c>
      <c r="O42" s="187">
        <f t="shared" si="6"/>
        <v>-0.58191320159845561</v>
      </c>
      <c r="P42" s="191">
        <f t="shared" si="8"/>
        <v>-22304.671799999996</v>
      </c>
    </row>
    <row r="43" spans="2:16" x14ac:dyDescent="0.25">
      <c r="B43" s="22"/>
      <c r="C43" s="182" t="s">
        <v>121</v>
      </c>
      <c r="D43" s="183"/>
      <c r="E43" s="184">
        <v>207.9614</v>
      </c>
      <c r="F43" s="185"/>
      <c r="G43" s="186">
        <f t="shared" si="3"/>
        <v>0</v>
      </c>
      <c r="H43" s="187">
        <f t="shared" si="4"/>
        <v>-1</v>
      </c>
      <c r="I43" s="191">
        <f t="shared" si="7"/>
        <v>-207.9614</v>
      </c>
      <c r="J43" s="182" t="s">
        <v>85</v>
      </c>
      <c r="K43" s="183"/>
      <c r="L43" s="184">
        <v>2396.4958000000001</v>
      </c>
      <c r="M43" s="185">
        <v>9312.8489000000009</v>
      </c>
      <c r="N43" s="186">
        <f t="shared" si="5"/>
        <v>0.24791178054181137</v>
      </c>
      <c r="O43" s="187">
        <f t="shared" si="6"/>
        <v>2.8860276325124379</v>
      </c>
      <c r="P43" s="191">
        <f t="shared" si="8"/>
        <v>6916.3531000000003</v>
      </c>
    </row>
    <row r="44" spans="2:16" x14ac:dyDescent="0.25">
      <c r="B44" s="22"/>
      <c r="C44" s="182" t="s">
        <v>109</v>
      </c>
      <c r="D44" s="183"/>
      <c r="E44" s="184">
        <v>68.400000000000006</v>
      </c>
      <c r="F44" s="185"/>
      <c r="G44" s="186">
        <f t="shared" si="3"/>
        <v>0</v>
      </c>
      <c r="H44" s="187">
        <f t="shared" si="4"/>
        <v>-1</v>
      </c>
      <c r="I44" s="191">
        <f t="shared" si="7"/>
        <v>-68.400000000000006</v>
      </c>
      <c r="J44" s="182" t="s">
        <v>84</v>
      </c>
      <c r="K44" s="183"/>
      <c r="L44" s="184">
        <v>24070.897200000003</v>
      </c>
      <c r="M44" s="185">
        <v>7402.5205000000005</v>
      </c>
      <c r="N44" s="186">
        <f t="shared" si="5"/>
        <v>0.19705807077491183</v>
      </c>
      <c r="O44" s="187">
        <f t="shared" si="6"/>
        <v>-0.69247010452107283</v>
      </c>
      <c r="P44" s="191">
        <f t="shared" si="8"/>
        <v>-16668.376700000001</v>
      </c>
    </row>
    <row r="45" spans="2:16" x14ac:dyDescent="0.25">
      <c r="B45" s="22"/>
      <c r="C45" s="182" t="s">
        <v>67</v>
      </c>
      <c r="D45" s="183"/>
      <c r="E45" s="184">
        <v>44.352000000000004</v>
      </c>
      <c r="F45" s="185"/>
      <c r="G45" s="186">
        <f t="shared" si="3"/>
        <v>0</v>
      </c>
      <c r="H45" s="187">
        <f t="shared" si="4"/>
        <v>-1</v>
      </c>
      <c r="I45" s="191">
        <f t="shared" si="7"/>
        <v>-44.352000000000004</v>
      </c>
      <c r="J45" s="182" t="s">
        <v>87</v>
      </c>
      <c r="K45" s="183"/>
      <c r="L45" s="184">
        <v>2950.8319000000001</v>
      </c>
      <c r="M45" s="185">
        <v>2434.578</v>
      </c>
      <c r="N45" s="186">
        <f t="shared" si="5"/>
        <v>6.4809444814241751E-2</v>
      </c>
      <c r="O45" s="187">
        <f t="shared" si="6"/>
        <v>-0.17495198557396652</v>
      </c>
      <c r="P45" s="191">
        <f t="shared" si="8"/>
        <v>-516.25390000000016</v>
      </c>
    </row>
    <row r="46" spans="2:16" x14ac:dyDescent="0.25">
      <c r="B46" s="22"/>
      <c r="C46" s="111" t="s">
        <v>6</v>
      </c>
      <c r="D46" s="169"/>
      <c r="E46" s="170">
        <v>22.671020000000002</v>
      </c>
      <c r="F46" s="171">
        <v>41.203750000000007</v>
      </c>
      <c r="G46" s="172">
        <f t="shared" si="3"/>
        <v>2.5318923872154398E-3</v>
      </c>
      <c r="H46" s="173">
        <f t="shared" si="4"/>
        <v>0.81746344010988481</v>
      </c>
      <c r="I46" s="191">
        <f t="shared" si="7"/>
        <v>18.532730000000004</v>
      </c>
      <c r="J46" s="182" t="s">
        <v>82</v>
      </c>
      <c r="K46" s="183"/>
      <c r="L46" s="184">
        <v>13888.0733</v>
      </c>
      <c r="M46" s="185">
        <v>1909.5291000000002</v>
      </c>
      <c r="N46" s="186">
        <f t="shared" si="5"/>
        <v>5.0832432079661746E-2</v>
      </c>
      <c r="O46" s="187">
        <f t="shared" si="6"/>
        <v>-0.86250583081239929</v>
      </c>
      <c r="P46" s="191">
        <f t="shared" si="8"/>
        <v>-11978.5442</v>
      </c>
    </row>
    <row r="47" spans="2:16" x14ac:dyDescent="0.25">
      <c r="B47" s="22"/>
      <c r="C47" s="182" t="s">
        <v>122</v>
      </c>
      <c r="D47" s="183"/>
      <c r="E47" s="184">
        <v>22.661020000000001</v>
      </c>
      <c r="F47" s="185">
        <v>41.203750000000007</v>
      </c>
      <c r="G47" s="186">
        <f t="shared" si="3"/>
        <v>2.5318923872154398E-3</v>
      </c>
      <c r="H47" s="187">
        <f t="shared" si="4"/>
        <v>0.81826546201362538</v>
      </c>
      <c r="I47" s="191">
        <f t="shared" si="7"/>
        <v>18.542730000000006</v>
      </c>
      <c r="J47" s="111" t="s">
        <v>16</v>
      </c>
      <c r="K47" s="169"/>
      <c r="L47" s="170">
        <v>5784.3525</v>
      </c>
      <c r="M47" s="171">
        <v>436.05840000000001</v>
      </c>
      <c r="N47" s="172">
        <f t="shared" si="5"/>
        <v>1.1608049859395161E-2</v>
      </c>
      <c r="O47" s="173">
        <f t="shared" si="6"/>
        <v>-0.92461413788319435</v>
      </c>
      <c r="P47" s="191">
        <f t="shared" si="8"/>
        <v>-5348.2941000000001</v>
      </c>
    </row>
    <row r="48" spans="2:16" x14ac:dyDescent="0.25">
      <c r="B48" s="22"/>
      <c r="C48" s="111" t="s">
        <v>17</v>
      </c>
      <c r="D48" s="169"/>
      <c r="E48" s="170">
        <v>6437.3862200000012</v>
      </c>
      <c r="F48" s="171">
        <v>14617.801379999999</v>
      </c>
      <c r="G48" s="172">
        <f t="shared" si="3"/>
        <v>0.89823620500195589</v>
      </c>
      <c r="H48" s="173">
        <f t="shared" si="4"/>
        <v>1.2707665627680789</v>
      </c>
      <c r="I48" s="191">
        <f t="shared" si="7"/>
        <v>8180.4151599999977</v>
      </c>
      <c r="J48" s="182" t="s">
        <v>90</v>
      </c>
      <c r="K48" s="183"/>
      <c r="L48" s="184">
        <v>184.25980000000001</v>
      </c>
      <c r="M48" s="185">
        <v>436.05840000000001</v>
      </c>
      <c r="N48" s="186">
        <f t="shared" si="5"/>
        <v>1.1608049859395161E-2</v>
      </c>
      <c r="O48" s="187">
        <f t="shared" si="6"/>
        <v>1.3665411554772118</v>
      </c>
      <c r="P48" s="191">
        <f t="shared" si="8"/>
        <v>251.79859999999999</v>
      </c>
    </row>
    <row r="49" spans="2:16" x14ac:dyDescent="0.25">
      <c r="B49" s="22"/>
      <c r="C49" s="182" t="s">
        <v>123</v>
      </c>
      <c r="D49" s="183"/>
      <c r="E49" s="184">
        <v>4347.6928000000007</v>
      </c>
      <c r="F49" s="185">
        <v>9006.6841999999997</v>
      </c>
      <c r="G49" s="186">
        <f t="shared" si="3"/>
        <v>0.55344368316072146</v>
      </c>
      <c r="H49" s="187">
        <f t="shared" si="4"/>
        <v>1.071600872996362</v>
      </c>
      <c r="I49" s="191">
        <f t="shared" si="7"/>
        <v>4658.991399999999</v>
      </c>
      <c r="J49" s="182" t="s">
        <v>89</v>
      </c>
      <c r="K49" s="183"/>
      <c r="L49" s="184">
        <v>5600.0927000000001</v>
      </c>
      <c r="M49" s="185"/>
      <c r="N49" s="186">
        <f t="shared" si="5"/>
        <v>0</v>
      </c>
      <c r="O49" s="187">
        <f t="shared" si="6"/>
        <v>-1</v>
      </c>
      <c r="P49" s="191">
        <f t="shared" si="8"/>
        <v>-5600.0927000000001</v>
      </c>
    </row>
    <row r="50" spans="2:16" x14ac:dyDescent="0.25">
      <c r="B50" s="22"/>
      <c r="C50" s="182" t="s">
        <v>124</v>
      </c>
      <c r="D50" s="183"/>
      <c r="E50" s="184">
        <v>1535.0352200000004</v>
      </c>
      <c r="F50" s="185">
        <v>2766.8646000000003</v>
      </c>
      <c r="G50" s="186">
        <f t="shared" si="3"/>
        <v>0.17001858853128399</v>
      </c>
      <c r="H50" s="187">
        <f t="shared" si="4"/>
        <v>0.80247629757967354</v>
      </c>
      <c r="I50" s="191">
        <f t="shared" si="7"/>
        <v>1231.8293799999999</v>
      </c>
      <c r="J50" s="94"/>
      <c r="K50" s="108"/>
      <c r="L50" s="93"/>
      <c r="M50" s="113"/>
      <c r="N50" s="115">
        <f t="shared" si="5"/>
        <v>0</v>
      </c>
      <c r="O50" s="97" t="str">
        <f t="shared" si="6"/>
        <v xml:space="preserve"> - </v>
      </c>
      <c r="P50" s="191">
        <f t="shared" si="8"/>
        <v>0</v>
      </c>
    </row>
    <row r="51" spans="2:16" x14ac:dyDescent="0.25">
      <c r="B51" s="22"/>
      <c r="C51" s="182" t="s">
        <v>125</v>
      </c>
      <c r="D51" s="183"/>
      <c r="E51" s="184">
        <v>525.35749999999996</v>
      </c>
      <c r="F51" s="185">
        <v>2208.34449</v>
      </c>
      <c r="G51" s="186">
        <f t="shared" si="3"/>
        <v>0.13569858574960197</v>
      </c>
      <c r="H51" s="187">
        <f t="shared" si="4"/>
        <v>3.2035080683153856</v>
      </c>
      <c r="I51" s="191">
        <f t="shared" si="7"/>
        <v>1682.9869899999999</v>
      </c>
      <c r="J51" s="94"/>
      <c r="K51" s="108"/>
      <c r="L51" s="93"/>
      <c r="M51" s="113"/>
      <c r="N51" s="115">
        <f t="shared" si="5"/>
        <v>0</v>
      </c>
      <c r="O51" s="97" t="str">
        <f t="shared" si="6"/>
        <v xml:space="preserve"> - </v>
      </c>
      <c r="P51" s="191">
        <f t="shared" si="8"/>
        <v>0</v>
      </c>
    </row>
    <row r="52" spans="2:16" x14ac:dyDescent="0.25">
      <c r="B52" s="22"/>
      <c r="C52" s="182" t="s">
        <v>126</v>
      </c>
      <c r="D52" s="183"/>
      <c r="E52" s="184">
        <v>7.0199999999999999E-2</v>
      </c>
      <c r="F52" s="185">
        <v>241.08839999999998</v>
      </c>
      <c r="G52" s="186">
        <f t="shared" si="3"/>
        <v>1.4814425497823637E-2</v>
      </c>
      <c r="H52" s="187">
        <f t="shared" si="4"/>
        <v>3433.3076923076919</v>
      </c>
      <c r="I52" s="191">
        <f t="shared" si="7"/>
        <v>241.01819999999998</v>
      </c>
      <c r="J52" s="94"/>
      <c r="K52" s="108"/>
      <c r="L52" s="93"/>
      <c r="M52" s="113"/>
      <c r="N52" s="115">
        <f t="shared" si="5"/>
        <v>0</v>
      </c>
      <c r="O52" s="97" t="str">
        <f t="shared" si="6"/>
        <v xml:space="preserve"> - </v>
      </c>
      <c r="P52" s="191">
        <f t="shared" si="8"/>
        <v>0</v>
      </c>
    </row>
    <row r="53" spans="2:16" x14ac:dyDescent="0.25">
      <c r="B53" s="22"/>
      <c r="C53" s="182" t="s">
        <v>127</v>
      </c>
      <c r="D53" s="183"/>
      <c r="E53" s="184"/>
      <c r="F53" s="185">
        <v>153.56</v>
      </c>
      <c r="G53" s="186">
        <f t="shared" si="3"/>
        <v>9.4359711186676673E-3</v>
      </c>
      <c r="H53" s="187" t="str">
        <f t="shared" si="4"/>
        <v xml:space="preserve"> - </v>
      </c>
      <c r="I53" s="191">
        <f t="shared" si="7"/>
        <v>153.56</v>
      </c>
      <c r="J53" s="94"/>
      <c r="K53" s="108"/>
      <c r="L53" s="93"/>
      <c r="M53" s="113"/>
      <c r="N53" s="115">
        <f t="shared" si="5"/>
        <v>0</v>
      </c>
      <c r="O53" s="97" t="str">
        <f t="shared" si="6"/>
        <v xml:space="preserve"> - </v>
      </c>
      <c r="P53" s="191">
        <f t="shared" si="8"/>
        <v>0</v>
      </c>
    </row>
    <row r="54" spans="2:16" x14ac:dyDescent="0.25">
      <c r="B54" s="22"/>
      <c r="C54" s="182" t="s">
        <v>128</v>
      </c>
      <c r="D54" s="188"/>
      <c r="E54" s="184"/>
      <c r="F54" s="185">
        <v>122.039</v>
      </c>
      <c r="G54" s="186">
        <f t="shared" si="3"/>
        <v>7.4990653773839766E-3</v>
      </c>
      <c r="H54" s="187" t="str">
        <f t="shared" si="4"/>
        <v xml:space="preserve"> - </v>
      </c>
      <c r="I54" s="191">
        <f t="shared" si="7"/>
        <v>122.039</v>
      </c>
      <c r="J54" s="94"/>
      <c r="K54" s="160"/>
      <c r="L54" s="93"/>
      <c r="M54" s="113"/>
      <c r="N54" s="115">
        <f t="shared" si="5"/>
        <v>0</v>
      </c>
      <c r="O54" s="97" t="str">
        <f t="shared" si="6"/>
        <v xml:space="preserve"> - </v>
      </c>
      <c r="P54" s="191">
        <f t="shared" si="8"/>
        <v>0</v>
      </c>
    </row>
    <row r="55" spans="2:16" x14ac:dyDescent="0.25">
      <c r="B55" s="22"/>
      <c r="C55" s="182" t="s">
        <v>76</v>
      </c>
      <c r="D55" s="183"/>
      <c r="E55" s="184">
        <v>18.482700000000001</v>
      </c>
      <c r="F55" s="185">
        <v>119.1925</v>
      </c>
      <c r="G55" s="186">
        <f t="shared" si="3"/>
        <v>7.3241533443722051E-3</v>
      </c>
      <c r="H55" s="187">
        <f t="shared" si="4"/>
        <v>5.4488684012617199</v>
      </c>
      <c r="I55" s="191">
        <f t="shared" si="7"/>
        <v>100.7098</v>
      </c>
      <c r="J55" s="94"/>
      <c r="K55" s="108"/>
      <c r="L55" s="93"/>
      <c r="M55" s="113"/>
      <c r="N55" s="115">
        <f t="shared" si="5"/>
        <v>0</v>
      </c>
      <c r="O55" s="97" t="str">
        <f t="shared" si="6"/>
        <v xml:space="preserve"> - </v>
      </c>
      <c r="P55" s="191">
        <f t="shared" si="8"/>
        <v>0</v>
      </c>
    </row>
    <row r="56" spans="2:16" x14ac:dyDescent="0.25">
      <c r="B56" s="22"/>
      <c r="C56" s="111" t="s">
        <v>10</v>
      </c>
      <c r="D56" s="169"/>
      <c r="E56" s="170">
        <v>127.8205</v>
      </c>
      <c r="F56" s="171">
        <v>36.663400000000003</v>
      </c>
      <c r="G56" s="172">
        <f t="shared" si="3"/>
        <v>2.2528964802823663E-3</v>
      </c>
      <c r="H56" s="173">
        <f t="shared" si="4"/>
        <v>-0.7131649461549594</v>
      </c>
      <c r="I56" s="191">
        <f t="shared" si="7"/>
        <v>-91.157099999999986</v>
      </c>
      <c r="J56" s="94"/>
      <c r="K56" s="108"/>
      <c r="L56" s="93"/>
      <c r="M56" s="113"/>
      <c r="N56" s="115">
        <f t="shared" si="5"/>
        <v>0</v>
      </c>
      <c r="O56" s="97" t="str">
        <f t="shared" si="6"/>
        <v xml:space="preserve"> - </v>
      </c>
      <c r="P56" s="191">
        <f t="shared" si="8"/>
        <v>0</v>
      </c>
    </row>
    <row r="57" spans="2:16" x14ac:dyDescent="0.25">
      <c r="B57" s="22"/>
      <c r="C57" s="182" t="s">
        <v>129</v>
      </c>
      <c r="D57" s="183"/>
      <c r="E57" s="184"/>
      <c r="F57" s="185">
        <v>36.503</v>
      </c>
      <c r="G57" s="186">
        <f t="shared" si="3"/>
        <v>2.243040204120382E-3</v>
      </c>
      <c r="H57" s="187" t="str">
        <f t="shared" si="4"/>
        <v xml:space="preserve"> - </v>
      </c>
      <c r="I57" s="191">
        <f t="shared" si="7"/>
        <v>36.503</v>
      </c>
      <c r="J57" s="94"/>
      <c r="K57" s="108"/>
      <c r="L57" s="93"/>
      <c r="M57" s="113"/>
      <c r="N57" s="115">
        <f t="shared" si="5"/>
        <v>0</v>
      </c>
      <c r="O57" s="97" t="str">
        <f t="shared" si="6"/>
        <v xml:space="preserve"> - </v>
      </c>
      <c r="P57" s="191">
        <f t="shared" si="8"/>
        <v>0</v>
      </c>
    </row>
    <row r="58" spans="2:16" x14ac:dyDescent="0.25">
      <c r="B58" s="22"/>
      <c r="C58" s="176" t="s">
        <v>130</v>
      </c>
      <c r="D58" s="177"/>
      <c r="E58" s="178">
        <v>124.69629999999999</v>
      </c>
      <c r="F58" s="179"/>
      <c r="G58" s="180">
        <f t="shared" si="3"/>
        <v>0</v>
      </c>
      <c r="H58" s="181">
        <f t="shared" si="4"/>
        <v>-1</v>
      </c>
      <c r="I58" s="191">
        <f t="shared" si="7"/>
        <v>-124.69629999999999</v>
      </c>
      <c r="J58" s="98"/>
      <c r="K58" s="109"/>
      <c r="L58" s="101"/>
      <c r="M58" s="116"/>
      <c r="N58" s="117">
        <f t="shared" si="5"/>
        <v>0</v>
      </c>
      <c r="O58" s="102" t="str">
        <f t="shared" si="6"/>
        <v xml:space="preserve"> - </v>
      </c>
      <c r="P58" s="191">
        <f t="shared" si="8"/>
        <v>0</v>
      </c>
    </row>
    <row r="59" spans="2:16" x14ac:dyDescent="0.25">
      <c r="B59" s="22"/>
      <c r="C59" s="105" t="s">
        <v>2</v>
      </c>
      <c r="D59" s="106"/>
      <c r="E59" s="92">
        <v>8304.7649400000009</v>
      </c>
      <c r="F59" s="92">
        <v>16273.894660000004</v>
      </c>
      <c r="G59" s="79">
        <f t="shared" si="3"/>
        <v>1</v>
      </c>
      <c r="H59" s="107">
        <f t="shared" si="4"/>
        <v>0.95958522337177699</v>
      </c>
      <c r="I59" s="191">
        <f t="shared" si="7"/>
        <v>7969.1297200000026</v>
      </c>
      <c r="J59" s="105" t="s">
        <v>13</v>
      </c>
      <c r="K59" s="106"/>
      <c r="L59" s="92">
        <v>87420.545499999993</v>
      </c>
      <c r="M59" s="92">
        <v>37565.172900000005</v>
      </c>
      <c r="N59" s="79">
        <f t="shared" si="5"/>
        <v>1</v>
      </c>
      <c r="O59" s="107">
        <f t="shared" si="6"/>
        <v>-0.57029354272331778</v>
      </c>
      <c r="P59" s="191">
        <f t="shared" si="8"/>
        <v>-49855.372599999988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US$ 9.9 millones, seguido de Rusia por US$ 3.3 millones y Ecuador por US$ 1.2 millones, como los principales. En tanto los principales destinos para las exportaciones Tradicionales son: China con exportaciones por US$ 21.8 millones, seguido deEstados Unidos por US$ 6.9 millones y Bélgica por US$ 4.9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22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99" t="s">
        <v>35</v>
      </c>
      <c r="D72" s="124"/>
      <c r="E72" s="127">
        <v>4.964133440000003</v>
      </c>
      <c r="F72" s="193">
        <v>9.912920490000003</v>
      </c>
      <c r="G72" s="128">
        <f t="shared" ref="G72:G90" si="9">+F72/F$90</f>
        <v>0.60912624370161006</v>
      </c>
      <c r="H72" s="126">
        <f>IFERROR(F72/E72-1," - ")</f>
        <v>0.99690854603618329</v>
      </c>
      <c r="I72" s="3"/>
      <c r="J72" s="196" t="s">
        <v>37</v>
      </c>
      <c r="K72" s="124"/>
      <c r="L72" s="127">
        <v>73.753392200000008</v>
      </c>
      <c r="M72" s="194">
        <v>21.7901159</v>
      </c>
      <c r="N72" s="128">
        <f t="shared" ref="N72:N83" si="10">+M72/M$90</f>
        <v>0.58006431252495683</v>
      </c>
      <c r="O72" s="126">
        <f>IFERROR(M72/L72-1," - ")</f>
        <v>-0.70455439065214964</v>
      </c>
      <c r="P72" s="25"/>
    </row>
    <row r="73" spans="2:16" x14ac:dyDescent="0.25">
      <c r="B73" s="22"/>
      <c r="C73" s="94" t="s">
        <v>207</v>
      </c>
      <c r="D73" s="95"/>
      <c r="E73" s="113">
        <v>0.92052650000000003</v>
      </c>
      <c r="F73" s="93">
        <v>3.2941309999999997</v>
      </c>
      <c r="G73" s="118">
        <f t="shared" si="9"/>
        <v>0.2024167998033673</v>
      </c>
      <c r="H73" s="115">
        <f t="shared" ref="H73:H90" si="11">IFERROR(F73/E73-1," - ")</f>
        <v>2.5785292438620719</v>
      </c>
      <c r="I73" s="3"/>
      <c r="J73" s="198" t="s">
        <v>35</v>
      </c>
      <c r="K73" s="95"/>
      <c r="L73" s="113"/>
      <c r="M73" s="195">
        <v>6.9354088999999997</v>
      </c>
      <c r="N73" s="118">
        <f t="shared" si="10"/>
        <v>0.1846242220151737</v>
      </c>
      <c r="O73" s="115" t="str">
        <f t="shared" ref="O73:O90" si="12">IFERROR(M73/L73-1," - ")</f>
        <v xml:space="preserve"> - </v>
      </c>
      <c r="P73" s="25"/>
    </row>
    <row r="74" spans="2:16" x14ac:dyDescent="0.25">
      <c r="B74" s="22"/>
      <c r="C74" s="94" t="s">
        <v>39</v>
      </c>
      <c r="D74" s="95"/>
      <c r="E74" s="113">
        <v>1.0499649999999998</v>
      </c>
      <c r="F74" s="93">
        <v>1.2212880499999998</v>
      </c>
      <c r="G74" s="118">
        <f t="shared" si="9"/>
        <v>7.5045351480889755E-2</v>
      </c>
      <c r="H74" s="115">
        <f t="shared" si="11"/>
        <v>0.16317024853209405</v>
      </c>
      <c r="I74" s="3"/>
      <c r="J74" s="174" t="s">
        <v>193</v>
      </c>
      <c r="K74" s="95"/>
      <c r="L74" s="113">
        <v>5.7807763000000003</v>
      </c>
      <c r="M74" s="175">
        <v>4.9222160000000006</v>
      </c>
      <c r="N74" s="118">
        <f t="shared" si="10"/>
        <v>0.13103197124983365</v>
      </c>
      <c r="O74" s="115">
        <f t="shared" si="12"/>
        <v>-0.14851989688651324</v>
      </c>
      <c r="P74" s="25"/>
    </row>
    <row r="75" spans="2:16" x14ac:dyDescent="0.25">
      <c r="B75" s="22"/>
      <c r="C75" s="94" t="s">
        <v>34</v>
      </c>
      <c r="D75" s="95"/>
      <c r="E75" s="113">
        <v>0.1484318</v>
      </c>
      <c r="F75" s="93">
        <v>0.90981080000000003</v>
      </c>
      <c r="G75" s="118">
        <f t="shared" si="9"/>
        <v>5.5905788374093643E-2</v>
      </c>
      <c r="H75" s="115">
        <f t="shared" si="11"/>
        <v>5.129487077566937</v>
      </c>
      <c r="I75" s="3"/>
      <c r="J75" s="94" t="s">
        <v>204</v>
      </c>
      <c r="K75" s="95"/>
      <c r="L75" s="113"/>
      <c r="M75" s="93">
        <v>1.9634879999999999</v>
      </c>
      <c r="N75" s="118">
        <f t="shared" si="10"/>
        <v>5.2269080260881139E-2</v>
      </c>
      <c r="O75" s="115" t="str">
        <f t="shared" si="12"/>
        <v xml:space="preserve"> - </v>
      </c>
      <c r="P75" s="25"/>
    </row>
    <row r="76" spans="2:16" x14ac:dyDescent="0.25">
      <c r="B76" s="22"/>
      <c r="C76" s="94" t="s">
        <v>36</v>
      </c>
      <c r="D76" s="95"/>
      <c r="E76" s="113">
        <v>0.29144800000000004</v>
      </c>
      <c r="F76" s="93">
        <v>0.74440637999999992</v>
      </c>
      <c r="G76" s="118">
        <f t="shared" si="9"/>
        <v>4.5742065871942968E-2</v>
      </c>
      <c r="H76" s="115">
        <f t="shared" si="11"/>
        <v>1.5541653399577275</v>
      </c>
      <c r="I76" s="3"/>
      <c r="J76" s="94" t="s">
        <v>43</v>
      </c>
      <c r="K76" s="95"/>
      <c r="L76" s="113">
        <v>5.1290624999999999</v>
      </c>
      <c r="M76" s="93">
        <v>1.9095291000000001</v>
      </c>
      <c r="N76" s="118">
        <f t="shared" si="10"/>
        <v>5.0832666045521099E-2</v>
      </c>
      <c r="O76" s="115">
        <f t="shared" si="12"/>
        <v>-0.62770406872600981</v>
      </c>
      <c r="P76" s="25"/>
    </row>
    <row r="77" spans="2:16" x14ac:dyDescent="0.25">
      <c r="B77" s="22"/>
      <c r="C77" s="94" t="s">
        <v>43</v>
      </c>
      <c r="D77" s="95"/>
      <c r="E77" s="113"/>
      <c r="F77" s="93">
        <v>5.3339999999999985E-2</v>
      </c>
      <c r="G77" s="118">
        <f t="shared" si="9"/>
        <v>3.2776207447462197E-3</v>
      </c>
      <c r="H77" s="115" t="str">
        <f t="shared" si="11"/>
        <v xml:space="preserve"> - </v>
      </c>
      <c r="I77" s="3"/>
      <c r="J77" s="94" t="s">
        <v>38</v>
      </c>
      <c r="K77" s="95"/>
      <c r="L77" s="113"/>
      <c r="M77" s="93">
        <v>4.4415000000000003E-2</v>
      </c>
      <c r="N77" s="118">
        <f t="shared" si="10"/>
        <v>1.1823505923066685E-3</v>
      </c>
      <c r="O77" s="115" t="str">
        <f t="shared" si="12"/>
        <v xml:space="preserve"> - </v>
      </c>
      <c r="P77" s="25"/>
    </row>
    <row r="78" spans="2:16" x14ac:dyDescent="0.25">
      <c r="B78" s="22"/>
      <c r="C78" s="94" t="s">
        <v>33</v>
      </c>
      <c r="D78" s="95"/>
      <c r="E78" s="113">
        <v>9.9661400000000011E-2</v>
      </c>
      <c r="F78" s="93">
        <v>3.1549000000000001E-2</v>
      </c>
      <c r="G78" s="118">
        <f t="shared" si="9"/>
        <v>1.9386137397075088E-3</v>
      </c>
      <c r="H78" s="115">
        <f t="shared" si="11"/>
        <v>-0.68343812147932903</v>
      </c>
      <c r="I78" s="3"/>
      <c r="J78" s="94" t="s">
        <v>216</v>
      </c>
      <c r="K78" s="95"/>
      <c r="L78" s="113">
        <v>0.60996839999999997</v>
      </c>
      <c r="M78" s="93"/>
      <c r="N78" s="118">
        <f t="shared" si="10"/>
        <v>0</v>
      </c>
      <c r="O78" s="115">
        <f t="shared" si="12"/>
        <v>-1</v>
      </c>
      <c r="P78" s="25"/>
    </row>
    <row r="79" spans="2:16" x14ac:dyDescent="0.25">
      <c r="B79" s="22"/>
      <c r="C79" s="94" t="s">
        <v>185</v>
      </c>
      <c r="D79" s="95"/>
      <c r="E79" s="113"/>
      <c r="F79" s="93">
        <v>2.8829340000000009E-2</v>
      </c>
      <c r="G79" s="118">
        <f t="shared" si="9"/>
        <v>1.7714968661668923E-3</v>
      </c>
      <c r="H79" s="115" t="str">
        <f t="shared" si="11"/>
        <v xml:space="preserve"> - </v>
      </c>
      <c r="I79" s="3"/>
      <c r="J79" s="94" t="s">
        <v>34</v>
      </c>
      <c r="K79" s="95"/>
      <c r="L79" s="113">
        <v>0.28292610000000001</v>
      </c>
      <c r="M79" s="93"/>
      <c r="N79" s="118">
        <f t="shared" si="10"/>
        <v>0</v>
      </c>
      <c r="O79" s="115">
        <f t="shared" si="12"/>
        <v>-1</v>
      </c>
      <c r="P79" s="25"/>
    </row>
    <row r="80" spans="2:16" x14ac:dyDescent="0.25">
      <c r="B80" s="22"/>
      <c r="C80" s="94" t="s">
        <v>211</v>
      </c>
      <c r="D80" s="95"/>
      <c r="E80" s="113"/>
      <c r="F80" s="93">
        <v>2.1082499999999997E-2</v>
      </c>
      <c r="G80" s="118">
        <f t="shared" si="9"/>
        <v>1.2954713039203636E-3</v>
      </c>
      <c r="H80" s="115" t="str">
        <f t="shared" si="11"/>
        <v xml:space="preserve"> - </v>
      </c>
      <c r="I80" s="3"/>
      <c r="J80" s="94" t="s">
        <v>189</v>
      </c>
      <c r="K80" s="95"/>
      <c r="L80" s="113">
        <v>0.1842598</v>
      </c>
      <c r="M80" s="93"/>
      <c r="N80" s="118">
        <f t="shared" si="10"/>
        <v>0</v>
      </c>
      <c r="O80" s="115">
        <f t="shared" si="12"/>
        <v>-1</v>
      </c>
      <c r="P80" s="25"/>
    </row>
    <row r="81" spans="2:16" x14ac:dyDescent="0.25">
      <c r="B81" s="22"/>
      <c r="C81" s="94" t="s">
        <v>44</v>
      </c>
      <c r="D81" s="95"/>
      <c r="E81" s="113">
        <v>4.4362000000000006E-2</v>
      </c>
      <c r="F81" s="93">
        <v>2.0795000000000001E-2</v>
      </c>
      <c r="G81" s="118">
        <f t="shared" si="9"/>
        <v>1.2778050878702225E-3</v>
      </c>
      <c r="H81" s="115">
        <f t="shared" si="11"/>
        <v>-0.53124295568279156</v>
      </c>
      <c r="I81" s="3"/>
      <c r="J81" s="94" t="s">
        <v>202</v>
      </c>
      <c r="K81" s="95"/>
      <c r="L81" s="113">
        <v>0.82632430000000001</v>
      </c>
      <c r="M81" s="93"/>
      <c r="N81" s="118">
        <f t="shared" si="10"/>
        <v>0</v>
      </c>
      <c r="O81" s="115">
        <f t="shared" si="12"/>
        <v>-1</v>
      </c>
      <c r="P81" s="25"/>
    </row>
    <row r="82" spans="2:16" x14ac:dyDescent="0.25">
      <c r="B82" s="22"/>
      <c r="C82" s="94" t="s">
        <v>203</v>
      </c>
      <c r="D82" s="95"/>
      <c r="E82" s="113"/>
      <c r="F82" s="93">
        <v>1.704E-2</v>
      </c>
      <c r="G82" s="118">
        <f t="shared" si="9"/>
        <v>1.0470689443283765E-3</v>
      </c>
      <c r="H82" s="115" t="str">
        <f t="shared" si="11"/>
        <v xml:space="preserve"> - </v>
      </c>
      <c r="I82" s="3"/>
      <c r="J82" s="94" t="s">
        <v>217</v>
      </c>
      <c r="K82" s="95"/>
      <c r="L82" s="113">
        <v>0.85383589999999998</v>
      </c>
      <c r="M82" s="93"/>
      <c r="N82" s="118">
        <f t="shared" si="10"/>
        <v>0</v>
      </c>
      <c r="O82" s="115">
        <f t="shared" si="12"/>
        <v>-1</v>
      </c>
      <c r="P82" s="25"/>
    </row>
    <row r="83" spans="2:16" x14ac:dyDescent="0.25">
      <c r="B83" s="22"/>
      <c r="C83" s="94" t="s">
        <v>189</v>
      </c>
      <c r="D83" s="95"/>
      <c r="E83" s="113">
        <v>1.6650000000000002E-2</v>
      </c>
      <c r="F83" s="93">
        <v>1.54205E-2</v>
      </c>
      <c r="G83" s="118">
        <f t="shared" si="9"/>
        <v>9.4755438122158043E-4</v>
      </c>
      <c r="H83" s="115">
        <f t="shared" si="11"/>
        <v>-7.3843843843843904E-2</v>
      </c>
      <c r="I83" s="3"/>
      <c r="J83" s="94"/>
      <c r="K83" s="95"/>
      <c r="L83" s="113"/>
      <c r="M83" s="93"/>
      <c r="N83" s="118">
        <f t="shared" si="10"/>
        <v>0</v>
      </c>
      <c r="O83" s="115" t="str">
        <f t="shared" si="12"/>
        <v xml:space="preserve"> - </v>
      </c>
      <c r="P83" s="25"/>
    </row>
    <row r="84" spans="2:16" x14ac:dyDescent="0.25">
      <c r="B84" s="22"/>
      <c r="C84" s="94" t="s">
        <v>215</v>
      </c>
      <c r="D84" s="95"/>
      <c r="E84" s="113">
        <v>1.29599E-2</v>
      </c>
      <c r="F84" s="93">
        <v>3.1576E-3</v>
      </c>
      <c r="G84" s="118">
        <f t="shared" si="9"/>
        <v>1.9402728278235221E-4</v>
      </c>
      <c r="H84" s="115">
        <f t="shared" si="11"/>
        <v>-0.7563561447233389</v>
      </c>
      <c r="I84" s="3"/>
      <c r="J84" s="94"/>
      <c r="K84" s="95"/>
      <c r="L84" s="113"/>
      <c r="M84" s="93"/>
      <c r="N84" s="118">
        <f t="shared" ref="N84:N88" si="13">+M84/M$90</f>
        <v>0</v>
      </c>
      <c r="O84" s="115" t="str">
        <f t="shared" ref="O84:O88" si="14">IFERROR(M84/L84-1," - ")</f>
        <v xml:space="preserve"> - </v>
      </c>
      <c r="P84" s="25"/>
    </row>
    <row r="85" spans="2:16" x14ac:dyDescent="0.25">
      <c r="B85" s="22"/>
      <c r="C85" s="94" t="s">
        <v>198</v>
      </c>
      <c r="D85" s="95"/>
      <c r="E85" s="113"/>
      <c r="F85" s="93">
        <v>1.2399999999999998E-4</v>
      </c>
      <c r="G85" s="118">
        <f t="shared" si="9"/>
        <v>7.6195157920609544E-6</v>
      </c>
      <c r="H85" s="115" t="str">
        <f t="shared" si="11"/>
        <v xml:space="preserve"> - </v>
      </c>
      <c r="I85" s="3"/>
      <c r="J85" s="94"/>
      <c r="K85" s="95"/>
      <c r="L85" s="113"/>
      <c r="M85" s="93"/>
      <c r="N85" s="118">
        <f t="shared" si="13"/>
        <v>0</v>
      </c>
      <c r="O85" s="115" t="str">
        <f t="shared" si="14"/>
        <v xml:space="preserve"> - </v>
      </c>
      <c r="P85" s="25"/>
    </row>
    <row r="86" spans="2:16" x14ac:dyDescent="0.25">
      <c r="B86" s="22"/>
      <c r="C86" s="94" t="s">
        <v>196</v>
      </c>
      <c r="D86" s="95"/>
      <c r="E86" s="113">
        <v>0.1246963</v>
      </c>
      <c r="F86" s="93"/>
      <c r="G86" s="118">
        <f t="shared" si="9"/>
        <v>0</v>
      </c>
      <c r="H86" s="115">
        <f t="shared" si="11"/>
        <v>-1</v>
      </c>
      <c r="I86" s="3"/>
      <c r="J86" s="94"/>
      <c r="K86" s="95"/>
      <c r="L86" s="113"/>
      <c r="M86" s="93"/>
      <c r="N86" s="118">
        <f t="shared" si="13"/>
        <v>0</v>
      </c>
      <c r="O86" s="115" t="str">
        <f t="shared" si="14"/>
        <v xml:space="preserve"> - </v>
      </c>
      <c r="P86" s="25"/>
    </row>
    <row r="87" spans="2:16" x14ac:dyDescent="0.25">
      <c r="B87" s="22"/>
      <c r="C87" s="94" t="s">
        <v>37</v>
      </c>
      <c r="D87" s="103"/>
      <c r="E87" s="113">
        <v>0.47116250000000004</v>
      </c>
      <c r="F87" s="93"/>
      <c r="G87" s="118">
        <f t="shared" si="9"/>
        <v>0</v>
      </c>
      <c r="H87" s="115">
        <f t="shared" si="11"/>
        <v>-1</v>
      </c>
      <c r="I87" s="3"/>
      <c r="J87" s="94"/>
      <c r="K87" s="103"/>
      <c r="L87" s="113"/>
      <c r="M87" s="93"/>
      <c r="N87" s="118">
        <f t="shared" si="13"/>
        <v>0</v>
      </c>
      <c r="O87" s="115" t="str">
        <f t="shared" si="14"/>
        <v xml:space="preserve"> - </v>
      </c>
      <c r="P87" s="25"/>
    </row>
    <row r="88" spans="2:16" x14ac:dyDescent="0.25">
      <c r="B88" s="22"/>
      <c r="C88" s="94" t="s">
        <v>194</v>
      </c>
      <c r="D88" s="95"/>
      <c r="E88" s="113">
        <v>1.0000000000000001E-5</v>
      </c>
      <c r="F88" s="93"/>
      <c r="G88" s="118">
        <f t="shared" si="9"/>
        <v>0</v>
      </c>
      <c r="H88" s="115">
        <f t="shared" si="11"/>
        <v>-1</v>
      </c>
      <c r="I88" s="3"/>
      <c r="J88" s="94"/>
      <c r="K88" s="95"/>
      <c r="L88" s="113"/>
      <c r="M88" s="93"/>
      <c r="N88" s="118">
        <f t="shared" si="13"/>
        <v>0</v>
      </c>
      <c r="O88" s="115" t="str">
        <f t="shared" si="14"/>
        <v xml:space="preserve"> - 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0.16099315999999675</v>
      </c>
      <c r="F89" s="101">
        <f>+F90-SUM(F72:F88)</f>
        <v>1.0533999999751131E-4</v>
      </c>
      <c r="G89" s="119">
        <f t="shared" si="9"/>
        <v>6.4729015606188584E-6</v>
      </c>
      <c r="H89" s="117">
        <f t="shared" si="11"/>
        <v>-0.99934568648756561</v>
      </c>
      <c r="I89" s="3"/>
      <c r="J89" s="98" t="s">
        <v>41</v>
      </c>
      <c r="K89" s="99"/>
      <c r="L89" s="116">
        <f>+L90-SUM(L72:L88)</f>
        <v>4.5450000000357704E-4</v>
      </c>
      <c r="M89" s="101">
        <f>+M90-SUM(M72:M88)</f>
        <v>-1.7290000000258487E-4</v>
      </c>
      <c r="N89" s="119">
        <f>+M89/M$90</f>
        <v>-4.6026886730356684E-6</v>
      </c>
      <c r="O89" s="117">
        <f t="shared" si="12"/>
        <v>-1.3804180418068737</v>
      </c>
      <c r="P89" s="25"/>
    </row>
    <row r="90" spans="2:16" x14ac:dyDescent="0.25">
      <c r="B90" s="22"/>
      <c r="C90" s="105" t="s">
        <v>2</v>
      </c>
      <c r="D90" s="106"/>
      <c r="E90" s="92">
        <f>+H12</f>
        <v>8.3049999999999997</v>
      </c>
      <c r="F90" s="92">
        <f>+I12</f>
        <v>16.274000000000001</v>
      </c>
      <c r="G90" s="79">
        <f t="shared" si="9"/>
        <v>1</v>
      </c>
      <c r="H90" s="107">
        <f t="shared" si="11"/>
        <v>0.95954244431065638</v>
      </c>
      <c r="I90" s="8"/>
      <c r="J90" s="105" t="s">
        <v>13</v>
      </c>
      <c r="K90" s="106"/>
      <c r="L90" s="92">
        <f>+H22</f>
        <v>87.421000000000006</v>
      </c>
      <c r="M90" s="92">
        <f>+I22</f>
        <v>37.564999999999998</v>
      </c>
      <c r="N90" s="79">
        <f>+M90/M$90</f>
        <v>1</v>
      </c>
      <c r="O90" s="107">
        <f t="shared" si="12"/>
        <v>-0.57029775454410281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Estados Unidos</v>
      </c>
      <c r="D101" s="120"/>
      <c r="E101" s="112">
        <f t="shared" ref="E101:F101" si="15">+E72</f>
        <v>4.964133440000003</v>
      </c>
      <c r="F101" s="104">
        <f t="shared" si="15"/>
        <v>9.912920490000003</v>
      </c>
      <c r="G101" s="121">
        <f>+F101/F101</f>
        <v>1</v>
      </c>
      <c r="H101" s="114">
        <f>IFERROR(F101/E101-1," - ")</f>
        <v>0.99690854603618329</v>
      </c>
      <c r="I101" s="8"/>
      <c r="J101" s="110" t="str">
        <f>+J72</f>
        <v>China</v>
      </c>
      <c r="K101" s="120"/>
      <c r="L101" s="112">
        <f t="shared" ref="L101:M101" si="16">+L72</f>
        <v>73.753392200000008</v>
      </c>
      <c r="M101" s="104">
        <f t="shared" si="16"/>
        <v>21.7901159</v>
      </c>
      <c r="N101" s="121">
        <f>+M101/M101</f>
        <v>1</v>
      </c>
      <c r="O101" s="114">
        <f>IFERROR(M101/L101-1," - ")</f>
        <v>-0.70455439065214964</v>
      </c>
      <c r="P101" s="25"/>
    </row>
    <row r="102" spans="2:16" x14ac:dyDescent="0.25">
      <c r="B102" s="22"/>
      <c r="C102" s="94" t="s">
        <v>123</v>
      </c>
      <c r="D102" s="95"/>
      <c r="E102" s="96">
        <v>4.1764397000000022</v>
      </c>
      <c r="F102" s="93">
        <v>7.3634636999999978</v>
      </c>
      <c r="G102" s="118">
        <f>+F102/F101</f>
        <v>0.74281476457196882</v>
      </c>
      <c r="H102" s="115">
        <f t="shared" ref="H102:H112" si="17">IFERROR(F102/E102-1," - ")</f>
        <v>0.76309589720641569</v>
      </c>
      <c r="I102" s="8"/>
      <c r="J102" s="94" t="s">
        <v>81</v>
      </c>
      <c r="K102" s="95"/>
      <c r="L102" s="96">
        <v>36.273551300000001</v>
      </c>
      <c r="M102" s="93">
        <v>16.025223</v>
      </c>
      <c r="N102" s="118">
        <f>+M102/M101</f>
        <v>0.73543541822097425</v>
      </c>
      <c r="O102" s="115">
        <f t="shared" ref="O102:O112" si="18">IFERROR(M102/L102-1," - ")</f>
        <v>-0.55821190852079594</v>
      </c>
      <c r="P102" s="25"/>
    </row>
    <row r="103" spans="2:16" x14ac:dyDescent="0.25">
      <c r="B103" s="22"/>
      <c r="C103" s="94" t="s">
        <v>125</v>
      </c>
      <c r="D103" s="95"/>
      <c r="E103" s="96">
        <v>0.52535750000000003</v>
      </c>
      <c r="F103" s="93">
        <v>2.2083372000000003</v>
      </c>
      <c r="G103" s="118">
        <f>+F103/F101</f>
        <v>0.22277362178257518</v>
      </c>
      <c r="H103" s="115">
        <f t="shared" si="17"/>
        <v>3.2034941920501758</v>
      </c>
      <c r="I103" s="8"/>
      <c r="J103" s="94" t="s">
        <v>87</v>
      </c>
      <c r="K103" s="95"/>
      <c r="L103" s="96">
        <v>2.9508319000000003</v>
      </c>
      <c r="M103" s="93">
        <v>2.4345780000000001</v>
      </c>
      <c r="N103" s="118">
        <f>+M103/M101</f>
        <v>0.11172854752920337</v>
      </c>
      <c r="O103" s="115">
        <f t="shared" si="18"/>
        <v>-0.17495198557396652</v>
      </c>
      <c r="P103" s="25"/>
    </row>
    <row r="104" spans="2:16" x14ac:dyDescent="0.25">
      <c r="B104" s="22"/>
      <c r="C104" s="94" t="s">
        <v>65</v>
      </c>
      <c r="D104" s="95"/>
      <c r="E104" s="96">
        <v>0.16267500000000001</v>
      </c>
      <c r="F104" s="93">
        <v>0.22671459999999999</v>
      </c>
      <c r="G104" s="118">
        <f>+F104/F101</f>
        <v>2.287061620525516E-2</v>
      </c>
      <c r="H104" s="115">
        <f t="shared" si="17"/>
        <v>0.39366589826340848</v>
      </c>
      <c r="I104" s="8"/>
      <c r="J104" s="94" t="s">
        <v>85</v>
      </c>
      <c r="K104" s="95"/>
      <c r="L104" s="96">
        <v>2.3964958000000003</v>
      </c>
      <c r="M104" s="93">
        <v>2.37744</v>
      </c>
      <c r="N104" s="118">
        <f>+M104/M101</f>
        <v>0.10910634945268924</v>
      </c>
      <c r="O104" s="115">
        <f t="shared" si="18"/>
        <v>-7.9515265580687444E-3</v>
      </c>
      <c r="P104" s="25"/>
    </row>
    <row r="105" spans="2:16" x14ac:dyDescent="0.25">
      <c r="B105" s="22"/>
      <c r="C105" s="110" t="str">
        <f>+C73</f>
        <v>Rusia</v>
      </c>
      <c r="D105" s="120"/>
      <c r="E105" s="112">
        <f t="shared" ref="E105:F105" si="19">+E73</f>
        <v>0.92052650000000003</v>
      </c>
      <c r="F105" s="104">
        <f t="shared" si="19"/>
        <v>3.2941309999999997</v>
      </c>
      <c r="G105" s="121">
        <f>+F105/F105</f>
        <v>1</v>
      </c>
      <c r="H105" s="114">
        <f t="shared" si="17"/>
        <v>2.5785292438620719</v>
      </c>
      <c r="I105" s="8"/>
      <c r="J105" s="110" t="str">
        <f>+J73</f>
        <v>Estados Unidos</v>
      </c>
      <c r="K105" s="120"/>
      <c r="L105" s="112">
        <f t="shared" ref="L105:M105" si="20">+L73</f>
        <v>0</v>
      </c>
      <c r="M105" s="104">
        <f t="shared" si="20"/>
        <v>6.9354088999999997</v>
      </c>
      <c r="N105" s="121">
        <f>+M105/M105</f>
        <v>1</v>
      </c>
      <c r="O105" s="114" t="str">
        <f t="shared" si="18"/>
        <v xml:space="preserve"> - </v>
      </c>
      <c r="P105" s="25"/>
    </row>
    <row r="106" spans="2:16" x14ac:dyDescent="0.25">
      <c r="B106" s="22"/>
      <c r="C106" s="90" t="s">
        <v>124</v>
      </c>
      <c r="D106" s="95"/>
      <c r="E106" s="96">
        <v>0.79381250000000003</v>
      </c>
      <c r="F106" s="93">
        <v>2.6850004999999997</v>
      </c>
      <c r="G106" s="118">
        <f>+F106/F105</f>
        <v>0.81508613349013748</v>
      </c>
      <c r="H106" s="115">
        <f t="shared" si="17"/>
        <v>2.3824114636642779</v>
      </c>
      <c r="I106" s="8"/>
      <c r="J106" s="94" t="s">
        <v>85</v>
      </c>
      <c r="K106" s="95"/>
      <c r="L106" s="96"/>
      <c r="M106" s="93">
        <v>6.9354088999999997</v>
      </c>
      <c r="N106" s="118">
        <f>+M106/M105</f>
        <v>1</v>
      </c>
      <c r="O106" s="115" t="str">
        <f t="shared" si="18"/>
        <v xml:space="preserve"> - </v>
      </c>
      <c r="P106" s="25"/>
    </row>
    <row r="107" spans="2:16" x14ac:dyDescent="0.25">
      <c r="B107" s="22"/>
      <c r="C107" s="94" t="s">
        <v>123</v>
      </c>
      <c r="D107" s="95"/>
      <c r="E107" s="96"/>
      <c r="F107" s="93">
        <v>0.23915149999999999</v>
      </c>
      <c r="G107" s="118">
        <f>+F107/F105</f>
        <v>7.2599268213680637E-2</v>
      </c>
      <c r="H107" s="115" t="str">
        <f t="shared" si="17"/>
        <v xml:space="preserve"> - </v>
      </c>
      <c r="I107" s="8"/>
      <c r="J107" s="94"/>
      <c r="K107" s="95"/>
      <c r="L107" s="96"/>
      <c r="M107" s="93"/>
      <c r="N107" s="118">
        <f>+M107/M105</f>
        <v>0</v>
      </c>
      <c r="O107" s="115" t="str">
        <f t="shared" si="18"/>
        <v xml:space="preserve"> - </v>
      </c>
      <c r="P107" s="25"/>
    </row>
    <row r="108" spans="2:16" x14ac:dyDescent="0.25">
      <c r="B108" s="22"/>
      <c r="C108" s="98" t="s">
        <v>126</v>
      </c>
      <c r="D108" s="99"/>
      <c r="E108" s="100"/>
      <c r="F108" s="101">
        <v>0.2243655</v>
      </c>
      <c r="G108" s="118">
        <f>+F108/F105</f>
        <v>6.8110679265639407E-2</v>
      </c>
      <c r="H108" s="115" t="str">
        <f t="shared" si="17"/>
        <v xml:space="preserve"> - </v>
      </c>
      <c r="I108" s="8"/>
      <c r="J108" s="98"/>
      <c r="K108" s="99"/>
      <c r="L108" s="100"/>
      <c r="M108" s="101"/>
      <c r="N108" s="118">
        <f>+M108/M105</f>
        <v>0</v>
      </c>
      <c r="O108" s="115" t="str">
        <f t="shared" si="18"/>
        <v xml:space="preserve"> - </v>
      </c>
      <c r="P108" s="25"/>
    </row>
    <row r="109" spans="2:16" x14ac:dyDescent="0.25">
      <c r="B109" s="22"/>
      <c r="C109" s="111" t="str">
        <f>+C74</f>
        <v>Ecuador</v>
      </c>
      <c r="D109" s="130"/>
      <c r="E109" s="112">
        <f t="shared" ref="E109:F109" si="21">+E74</f>
        <v>1.0499649999999998</v>
      </c>
      <c r="F109" s="104">
        <f t="shared" si="21"/>
        <v>1.2212880499999998</v>
      </c>
      <c r="G109" s="114">
        <f>+F109/F109</f>
        <v>1</v>
      </c>
      <c r="H109" s="114">
        <f t="shared" si="17"/>
        <v>0.16317024853209405</v>
      </c>
      <c r="I109" s="8"/>
      <c r="J109" s="110" t="str">
        <f>+J74</f>
        <v>Bélgica</v>
      </c>
      <c r="K109" s="131"/>
      <c r="L109" s="112">
        <f t="shared" ref="L109:M109" si="22">+L74</f>
        <v>5.7807763000000003</v>
      </c>
      <c r="M109" s="104">
        <f t="shared" si="22"/>
        <v>4.9222160000000006</v>
      </c>
      <c r="N109" s="114">
        <f>+M109/M109</f>
        <v>1</v>
      </c>
      <c r="O109" s="114">
        <f t="shared" si="18"/>
        <v>-0.14851989688651324</v>
      </c>
      <c r="P109" s="25"/>
    </row>
    <row r="110" spans="2:16" x14ac:dyDescent="0.25">
      <c r="B110" s="22"/>
      <c r="C110" s="94" t="s">
        <v>98</v>
      </c>
      <c r="D110" s="95"/>
      <c r="E110" s="96">
        <v>0.74151000000000011</v>
      </c>
      <c r="F110" s="93">
        <v>0.66941999999999979</v>
      </c>
      <c r="G110" s="115">
        <f>+F110/F109</f>
        <v>0.54812621805314465</v>
      </c>
      <c r="H110" s="115">
        <f t="shared" si="17"/>
        <v>-9.722053647287332E-2</v>
      </c>
      <c r="I110" s="8"/>
      <c r="J110" s="94" t="s">
        <v>84</v>
      </c>
      <c r="K110" s="95"/>
      <c r="L110" s="96">
        <v>5.4045930000000002</v>
      </c>
      <c r="M110" s="93">
        <v>4.9222160000000006</v>
      </c>
      <c r="N110" s="115">
        <f>+M110/M109</f>
        <v>1</v>
      </c>
      <c r="O110" s="115">
        <f t="shared" si="18"/>
        <v>-8.9253159303577467E-2</v>
      </c>
      <c r="P110" s="25"/>
    </row>
    <row r="111" spans="2:16" x14ac:dyDescent="0.25">
      <c r="B111" s="22"/>
      <c r="C111" s="94" t="s">
        <v>120</v>
      </c>
      <c r="D111" s="95"/>
      <c r="E111" s="96">
        <v>0.30845500000000003</v>
      </c>
      <c r="F111" s="93">
        <v>0.5082350000000001</v>
      </c>
      <c r="G111" s="115">
        <f>+F111/F109</f>
        <v>0.41614670674948484</v>
      </c>
      <c r="H111" s="115">
        <f t="shared" si="17"/>
        <v>0.64767956428004103</v>
      </c>
      <c r="I111" s="8"/>
      <c r="J111" s="94" t="s">
        <v>81</v>
      </c>
      <c r="K111" s="95"/>
      <c r="L111" s="96">
        <v>0.3761833</v>
      </c>
      <c r="M111" s="93"/>
      <c r="N111" s="115">
        <f>+M111/M109</f>
        <v>0</v>
      </c>
      <c r="O111" s="115">
        <f t="shared" si="18"/>
        <v>-1</v>
      </c>
      <c r="P111" s="25"/>
    </row>
    <row r="112" spans="2:16" x14ac:dyDescent="0.25">
      <c r="B112" s="22"/>
      <c r="C112" s="98" t="s">
        <v>122</v>
      </c>
      <c r="D112" s="99"/>
      <c r="E112" s="100"/>
      <c r="F112" s="101">
        <v>3.8641050000000003E-2</v>
      </c>
      <c r="G112" s="117">
        <f>+F112/F109</f>
        <v>3.163958740118681E-2</v>
      </c>
      <c r="H112" s="117" t="str">
        <f t="shared" si="17"/>
        <v xml:space="preserve"> - </v>
      </c>
      <c r="I112" s="8"/>
      <c r="J112" s="98"/>
      <c r="K112" s="99"/>
      <c r="L112" s="100"/>
      <c r="M112" s="101"/>
      <c r="N112" s="117">
        <f>+M112/M109</f>
        <v>0</v>
      </c>
      <c r="O112" s="117" t="str">
        <f t="shared" si="18"/>
        <v xml:space="preserve"> - 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114"/>
  <sheetViews>
    <sheetView zoomScaleNormal="100" workbookViewId="0">
      <selection activeCell="A11" sqref="A1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237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US$ 53.5 millones, disminuyendo en -57.8% respecto al 2015. De otro lado el 86.1% de estas exportaciones fueron de tipo Tradicional en tanto las exportaciones No Tradicional representaron el 13.9%.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40" t="s">
        <v>11</v>
      </c>
      <c r="G11" s="241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8.3729999999999993</v>
      </c>
      <c r="I12" s="85">
        <v>7.4050000000000002</v>
      </c>
      <c r="J12" s="73">
        <f t="shared" ref="J12:J27" si="0">IFERROR(I12/I$27, " - ")</f>
        <v>0.1385018236229309</v>
      </c>
      <c r="K12" s="73">
        <f>IFERROR(I12/H12-1," - ")</f>
        <v>-0.11560969783828967</v>
      </c>
      <c r="L12" s="75">
        <f>IFERROR(I12-H12, " - ")</f>
        <v>-0.96799999999999908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7.992</v>
      </c>
      <c r="I13" s="62">
        <v>7.3360000000000003</v>
      </c>
      <c r="J13" s="73">
        <f t="shared" si="0"/>
        <v>0.13721125970260917</v>
      </c>
      <c r="K13" s="66">
        <f t="shared" ref="K13:K27" si="1">IFERROR(I13/H13-1," - ")</f>
        <v>-8.2082082082082009E-2</v>
      </c>
      <c r="L13" s="68">
        <f t="shared" ref="L13:L27" si="2">IFERROR(I13-H13, " - ")</f>
        <v>-0.65599999999999969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0</v>
      </c>
      <c r="I14" s="62">
        <v>2E-3</v>
      </c>
      <c r="J14" s="78">
        <f t="shared" si="0"/>
        <v>3.740764986439727E-5</v>
      </c>
      <c r="K14" s="65" t="str">
        <f t="shared" si="1"/>
        <v xml:space="preserve"> - </v>
      </c>
      <c r="L14" s="69">
        <f t="shared" si="2"/>
        <v>2E-3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0.318</v>
      </c>
      <c r="I15" s="62">
        <v>4.3999999999999997E-2</v>
      </c>
      <c r="J15" s="78">
        <f t="shared" si="0"/>
        <v>8.2296829701673986E-4</v>
      </c>
      <c r="K15" s="65">
        <f t="shared" si="1"/>
        <v>-0.86163522012578619</v>
      </c>
      <c r="L15" s="69">
        <f t="shared" si="2"/>
        <v>-0.27400000000000002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0</v>
      </c>
      <c r="I16" s="62">
        <v>0</v>
      </c>
      <c r="J16" s="78">
        <f t="shared" si="0"/>
        <v>0</v>
      </c>
      <c r="K16" s="65" t="str">
        <f t="shared" si="1"/>
        <v xml:space="preserve"> - </v>
      </c>
      <c r="L16" s="69">
        <f t="shared" si="2"/>
        <v>0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0</v>
      </c>
      <c r="I17" s="62">
        <v>0</v>
      </c>
      <c r="J17" s="78">
        <f t="shared" si="0"/>
        <v>0</v>
      </c>
      <c r="K17" s="65" t="str">
        <f t="shared" si="1"/>
        <v xml:space="preserve"> - </v>
      </c>
      <c r="L17" s="69">
        <f t="shared" si="2"/>
        <v>0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0.05</v>
      </c>
      <c r="I18" s="62">
        <v>0</v>
      </c>
      <c r="J18" s="78">
        <f t="shared" si="0"/>
        <v>0</v>
      </c>
      <c r="K18" s="65">
        <f t="shared" si="1"/>
        <v>-1</v>
      </c>
      <c r="L18" s="69">
        <f t="shared" si="2"/>
        <v>-0.05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1.2999999999999999E-2</v>
      </c>
      <c r="I19" s="62">
        <v>0</v>
      </c>
      <c r="J19" s="78">
        <f t="shared" si="0"/>
        <v>0</v>
      </c>
      <c r="K19" s="65">
        <f t="shared" si="1"/>
        <v>-1</v>
      </c>
      <c r="L19" s="69">
        <f t="shared" si="2"/>
        <v>-1.2999999999999999E-2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0</v>
      </c>
      <c r="I20" s="62">
        <v>2.1999999999999999E-2</v>
      </c>
      <c r="J20" s="78">
        <f t="shared" si="0"/>
        <v>4.1148414850836993E-4</v>
      </c>
      <c r="K20" s="65" t="str">
        <f t="shared" si="1"/>
        <v xml:space="preserve"> - </v>
      </c>
      <c r="L20" s="69">
        <f t="shared" si="2"/>
        <v>2.1999999999999999E-2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0</v>
      </c>
      <c r="I21" s="64">
        <v>0</v>
      </c>
      <c r="J21" s="79">
        <f t="shared" si="0"/>
        <v>0</v>
      </c>
      <c r="K21" s="67" t="str">
        <f t="shared" si="1"/>
        <v xml:space="preserve"> - </v>
      </c>
      <c r="L21" s="70">
        <f t="shared" si="2"/>
        <v>0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118.227</v>
      </c>
      <c r="I22" s="85">
        <v>46.06</v>
      </c>
      <c r="J22" s="76">
        <f t="shared" si="0"/>
        <v>0.86149817637706905</v>
      </c>
      <c r="K22" s="76">
        <f t="shared" si="1"/>
        <v>-0.61041048153129152</v>
      </c>
      <c r="L22" s="77">
        <f t="shared" si="2"/>
        <v>-72.167000000000002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1.8919999999999999</v>
      </c>
      <c r="I23" s="62">
        <v>1.2450000000000001</v>
      </c>
      <c r="J23" s="78">
        <f>IFERROR(I23/I$27, " - ")</f>
        <v>2.3286262040587299E-2</v>
      </c>
      <c r="K23" s="65">
        <f>IFERROR(I23/H23-1," - ")</f>
        <v>-0.34196617336152213</v>
      </c>
      <c r="L23" s="69">
        <f>IFERROR(I23-H23, " - ")</f>
        <v>-0.6469999999999998</v>
      </c>
      <c r="M23" s="86"/>
      <c r="N23" s="86"/>
      <c r="O23" s="8"/>
      <c r="P23" s="25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116.334</v>
      </c>
      <c r="I24" s="62">
        <v>44.814999999999998</v>
      </c>
      <c r="J24" s="78">
        <f>IFERROR(I24/I$27, " - ")</f>
        <v>0.83821191433648168</v>
      </c>
      <c r="K24" s="65">
        <f>IFERROR(I24/H24-1," - ")</f>
        <v>-0.61477298124366053</v>
      </c>
      <c r="L24" s="69">
        <f>IFERROR(I24-H24, " - ")</f>
        <v>-71.519000000000005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0</v>
      </c>
      <c r="I25" s="62">
        <v>0</v>
      </c>
      <c r="J25" s="78">
        <f t="shared" si="0"/>
        <v>0</v>
      </c>
      <c r="K25" s="65" t="str">
        <f t="shared" si="1"/>
        <v xml:space="preserve"> - </v>
      </c>
      <c r="L25" s="69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0</v>
      </c>
      <c r="I26" s="64">
        <v>0</v>
      </c>
      <c r="J26" s="79">
        <f t="shared" si="0"/>
        <v>0</v>
      </c>
      <c r="K26" s="67" t="str">
        <f t="shared" si="1"/>
        <v xml:space="preserve"> - </v>
      </c>
      <c r="L26" s="70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126.60000000000001</v>
      </c>
      <c r="I27" s="85">
        <f>+I22+I12</f>
        <v>53.465000000000003</v>
      </c>
      <c r="J27" s="79">
        <f t="shared" si="0"/>
        <v>1</v>
      </c>
      <c r="K27" s="79">
        <f t="shared" si="1"/>
        <v>-0.57768562401263823</v>
      </c>
      <c r="L27" s="77">
        <f t="shared" si="2"/>
        <v>-73.135000000000005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33" t="str">
        <f>+CONCATENATE("Los productos representativos en las exportaciones de tipo No Tradicional son: ",C40," con exportaciones de US$ ",FIXED(F40,1)," mil, ",C41," equivalente a US$ ",FIXED(F41,1)," mil  y  ",C42," por US$ ",FIXED(F42,1)," mil. En tanto los principales productos exportados de tipo Tradicional son: ",J42," con exportaciones por US$ ",FIXED(M42,1)," mil,  ",J43," por US$ ",FIXED(M43,1)," mil  y ",J44," por US$ ",FIXED(M44,1)," mil.")</f>
        <v>Los productos representativos en las exportaciones de tipo No Tradicional son: Cacao con exportaciones de US$ 5,846.1 mil, Manteca de cacao equivalente a US$ 430.0 mil  y  Cacao en polvo sin adición por US$ 299.3 mil. En tanto los principales productos exportados de tipo Tradicional son: Cobre con exportaciones por US$ 22,478.2 mil,  Plomo por US$ 12,196.6 mil  y Oro por US$ 6,467.6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x14ac:dyDescent="0.25">
      <c r="B36" s="22"/>
      <c r="C36" s="238" t="s">
        <v>27</v>
      </c>
      <c r="D36" s="238"/>
      <c r="E36" s="238"/>
      <c r="F36" s="238"/>
      <c r="G36" s="238"/>
      <c r="H36" s="238"/>
      <c r="I36" s="89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7992.0063399999972</v>
      </c>
      <c r="F39" s="167">
        <v>7336.2312800000027</v>
      </c>
      <c r="G39" s="114">
        <f>+F39/F$59</f>
        <v>0.99076940215588005</v>
      </c>
      <c r="H39" s="168">
        <f>IFERROR(F39/E39-1," - ")</f>
        <v>-8.2053871343649942E-2</v>
      </c>
      <c r="I39" s="191">
        <f>+F39-E39</f>
        <v>-655.77505999999448</v>
      </c>
      <c r="J39" s="110" t="s">
        <v>14</v>
      </c>
      <c r="K39" s="166"/>
      <c r="L39" s="104">
        <v>1892.4544999999998</v>
      </c>
      <c r="M39" s="167">
        <v>1244.8072999999999</v>
      </c>
      <c r="N39" s="114">
        <f>+M39/M$59</f>
        <v>2.7025638950432033E-2</v>
      </c>
      <c r="O39" s="168">
        <f>IFERROR(M39/L39-1," - ")</f>
        <v>-0.34222603502488436</v>
      </c>
      <c r="P39" s="191">
        <f>+M39-L39</f>
        <v>-647.64719999999988</v>
      </c>
    </row>
    <row r="40" spans="2:16" x14ac:dyDescent="0.25">
      <c r="B40" s="22"/>
      <c r="C40" s="182" t="s">
        <v>108</v>
      </c>
      <c r="D40" s="183"/>
      <c r="E40" s="184">
        <v>6442.4886999999981</v>
      </c>
      <c r="F40" s="185">
        <v>5846.1127000000015</v>
      </c>
      <c r="G40" s="186">
        <f t="shared" ref="G40:G59" si="3">+F40/F$59</f>
        <v>0.78952657892689793</v>
      </c>
      <c r="H40" s="187">
        <f t="shared" ref="H40:H59" si="4">IFERROR(F40/E40-1," - ")</f>
        <v>-9.2569196124472342E-2</v>
      </c>
      <c r="I40" s="191">
        <f>+F40-E40</f>
        <v>-596.37599999999657</v>
      </c>
      <c r="J40" s="182" t="s">
        <v>105</v>
      </c>
      <c r="K40" s="183"/>
      <c r="L40" s="184">
        <v>1892.4544999999998</v>
      </c>
      <c r="M40" s="185">
        <v>1244.8072999999999</v>
      </c>
      <c r="N40" s="186">
        <f t="shared" ref="N40:N59" si="5">+M40/M$59</f>
        <v>2.7025638950432033E-2</v>
      </c>
      <c r="O40" s="187">
        <f t="shared" ref="O40:O59" si="6">IFERROR(M40/L40-1," - ")</f>
        <v>-0.34222603502488436</v>
      </c>
      <c r="P40" s="191">
        <f>+M40-L40</f>
        <v>-647.64719999999988</v>
      </c>
    </row>
    <row r="41" spans="2:16" x14ac:dyDescent="0.25">
      <c r="B41" s="22"/>
      <c r="C41" s="182" t="s">
        <v>131</v>
      </c>
      <c r="D41" s="183"/>
      <c r="E41" s="184">
        <v>623.79999999999995</v>
      </c>
      <c r="F41" s="185">
        <v>430</v>
      </c>
      <c r="G41" s="186">
        <f t="shared" si="3"/>
        <v>5.8072166302672548E-2</v>
      </c>
      <c r="H41" s="187">
        <f t="shared" si="4"/>
        <v>-0.31067649887784543</v>
      </c>
      <c r="I41" s="191">
        <f t="shared" ref="I41:I59" si="7">+F41-E41</f>
        <v>-193.79999999999995</v>
      </c>
      <c r="J41" s="111" t="s">
        <v>15</v>
      </c>
      <c r="K41" s="169"/>
      <c r="L41" s="170">
        <v>116334.0609</v>
      </c>
      <c r="M41" s="171">
        <v>44815.428399999997</v>
      </c>
      <c r="N41" s="172">
        <f t="shared" si="5"/>
        <v>0.97297436104956792</v>
      </c>
      <c r="O41" s="173">
        <f t="shared" si="6"/>
        <v>-0.61476950040862888</v>
      </c>
      <c r="P41" s="191">
        <f t="shared" ref="P41:P59" si="8">+M41-L41</f>
        <v>-71518.632500000007</v>
      </c>
    </row>
    <row r="42" spans="2:16" x14ac:dyDescent="0.25">
      <c r="B42" s="22"/>
      <c r="C42" s="182" t="s">
        <v>132</v>
      </c>
      <c r="D42" s="183"/>
      <c r="E42" s="184">
        <v>328.6</v>
      </c>
      <c r="F42" s="185">
        <v>299.26829999999995</v>
      </c>
      <c r="G42" s="186">
        <f t="shared" si="3"/>
        <v>4.0416647643530458E-2</v>
      </c>
      <c r="H42" s="187">
        <f t="shared" si="4"/>
        <v>-8.926262933657958E-2</v>
      </c>
      <c r="I42" s="191">
        <f t="shared" si="7"/>
        <v>-29.331700000000069</v>
      </c>
      <c r="J42" s="182" t="s">
        <v>81</v>
      </c>
      <c r="K42" s="183"/>
      <c r="L42" s="184">
        <v>46788.913999999997</v>
      </c>
      <c r="M42" s="185">
        <v>22478.242999999999</v>
      </c>
      <c r="N42" s="186">
        <f t="shared" ref="N42:N57" si="9">+M42/M$59</f>
        <v>0.48801841020539977</v>
      </c>
      <c r="O42" s="187">
        <f t="shared" ref="O42:O57" si="10">IFERROR(M42/L42-1," - ")</f>
        <v>-0.51958186078009849</v>
      </c>
      <c r="P42" s="191">
        <f t="shared" si="8"/>
        <v>-24310.670999999998</v>
      </c>
    </row>
    <row r="43" spans="2:16" x14ac:dyDescent="0.25">
      <c r="B43" s="22"/>
      <c r="C43" s="182" t="s">
        <v>69</v>
      </c>
      <c r="D43" s="183"/>
      <c r="E43" s="184">
        <v>225.67826000000002</v>
      </c>
      <c r="F43" s="185">
        <v>282.26639999999998</v>
      </c>
      <c r="G43" s="186">
        <f t="shared" si="3"/>
        <v>3.8120514703387648E-2</v>
      </c>
      <c r="H43" s="187">
        <f t="shared" si="4"/>
        <v>0.25074697048798567</v>
      </c>
      <c r="I43" s="191">
        <f t="shared" si="7"/>
        <v>56.588139999999953</v>
      </c>
      <c r="J43" s="182" t="s">
        <v>84</v>
      </c>
      <c r="K43" s="183"/>
      <c r="L43" s="184">
        <v>41839.74</v>
      </c>
      <c r="M43" s="185">
        <v>12196.573199999999</v>
      </c>
      <c r="N43" s="186">
        <f t="shared" si="9"/>
        <v>0.26479615257374811</v>
      </c>
      <c r="O43" s="187">
        <f t="shared" si="10"/>
        <v>-0.70849309293030982</v>
      </c>
      <c r="P43" s="191">
        <f t="shared" si="8"/>
        <v>-29643.166799999999</v>
      </c>
    </row>
    <row r="44" spans="2:16" x14ac:dyDescent="0.25">
      <c r="B44" s="22"/>
      <c r="C44" s="182" t="s">
        <v>133</v>
      </c>
      <c r="D44" s="183"/>
      <c r="E44" s="184">
        <v>173.79990000000001</v>
      </c>
      <c r="F44" s="185">
        <v>184.96799999999999</v>
      </c>
      <c r="G44" s="186">
        <f t="shared" si="3"/>
        <v>2.498021501551799E-2</v>
      </c>
      <c r="H44" s="187">
        <f t="shared" si="4"/>
        <v>6.4258379895500317E-2</v>
      </c>
      <c r="I44" s="191">
        <f t="shared" si="7"/>
        <v>11.168099999999981</v>
      </c>
      <c r="J44" s="182" t="s">
        <v>85</v>
      </c>
      <c r="K44" s="183"/>
      <c r="L44" s="184"/>
      <c r="M44" s="185">
        <v>6467.581900000001</v>
      </c>
      <c r="N44" s="186">
        <f t="shared" si="9"/>
        <v>0.14041573608360847</v>
      </c>
      <c r="O44" s="187" t="str">
        <f t="shared" si="10"/>
        <v xml:space="preserve"> - </v>
      </c>
      <c r="P44" s="191">
        <f t="shared" si="8"/>
        <v>6467.581900000001</v>
      </c>
    </row>
    <row r="45" spans="2:16" x14ac:dyDescent="0.25">
      <c r="B45" s="22"/>
      <c r="C45" s="182" t="s">
        <v>134</v>
      </c>
      <c r="D45" s="183"/>
      <c r="E45" s="184">
        <v>3.25</v>
      </c>
      <c r="F45" s="185">
        <v>89.6</v>
      </c>
      <c r="G45" s="186">
        <f t="shared" si="3"/>
        <v>1.2100618838882466E-2</v>
      </c>
      <c r="H45" s="187">
        <f t="shared" si="4"/>
        <v>26.569230769230767</v>
      </c>
      <c r="I45" s="191">
        <f t="shared" si="7"/>
        <v>86.35</v>
      </c>
      <c r="J45" s="182" t="s">
        <v>82</v>
      </c>
      <c r="K45" s="183"/>
      <c r="L45" s="184">
        <v>20119.044099999999</v>
      </c>
      <c r="M45" s="185">
        <v>3673.0303000000004</v>
      </c>
      <c r="N45" s="186">
        <f t="shared" si="9"/>
        <v>7.9744062186811612E-2</v>
      </c>
      <c r="O45" s="187">
        <f t="shared" si="10"/>
        <v>-0.81743514842238452</v>
      </c>
      <c r="P45" s="191">
        <f t="shared" si="8"/>
        <v>-16446.013800000001</v>
      </c>
    </row>
    <row r="46" spans="2:16" x14ac:dyDescent="0.25">
      <c r="B46" s="22"/>
      <c r="C46" s="182" t="s">
        <v>135</v>
      </c>
      <c r="D46" s="183"/>
      <c r="E46" s="184"/>
      <c r="F46" s="185">
        <v>63.745999999999995</v>
      </c>
      <c r="G46" s="186">
        <f t="shared" si="3"/>
        <v>8.6089960770468921E-3</v>
      </c>
      <c r="H46" s="187" t="str">
        <f t="shared" si="4"/>
        <v xml:space="preserve"> - </v>
      </c>
      <c r="I46" s="191">
        <f t="shared" si="7"/>
        <v>63.745999999999995</v>
      </c>
      <c r="J46" s="182" t="s">
        <v>87</v>
      </c>
      <c r="K46" s="183"/>
      <c r="L46" s="184">
        <v>7586.3627999999999</v>
      </c>
      <c r="M46" s="185"/>
      <c r="N46" s="186">
        <f t="shared" si="9"/>
        <v>0</v>
      </c>
      <c r="O46" s="187">
        <f t="shared" si="10"/>
        <v>-1</v>
      </c>
      <c r="P46" s="191">
        <f t="shared" si="8"/>
        <v>-7586.3627999999999</v>
      </c>
    </row>
    <row r="47" spans="2:16" x14ac:dyDescent="0.25">
      <c r="B47" s="22"/>
      <c r="C47" s="182" t="s">
        <v>68</v>
      </c>
      <c r="D47" s="183"/>
      <c r="E47" s="184"/>
      <c r="F47" s="185">
        <v>51.02</v>
      </c>
      <c r="G47" s="186">
        <f t="shared" si="3"/>
        <v>6.8903300575868685E-3</v>
      </c>
      <c r="H47" s="187" t="str">
        <f t="shared" si="4"/>
        <v xml:space="preserve"> - </v>
      </c>
      <c r="I47" s="191">
        <f t="shared" si="7"/>
        <v>51.02</v>
      </c>
      <c r="J47" s="94"/>
      <c r="K47" s="108"/>
      <c r="L47" s="93"/>
      <c r="M47" s="113"/>
      <c r="N47" s="115">
        <f t="shared" si="9"/>
        <v>0</v>
      </c>
      <c r="O47" s="97" t="str">
        <f t="shared" si="10"/>
        <v xml:space="preserve"> - </v>
      </c>
      <c r="P47" s="191">
        <f t="shared" si="8"/>
        <v>0</v>
      </c>
    </row>
    <row r="48" spans="2:16" x14ac:dyDescent="0.25">
      <c r="B48" s="22"/>
      <c r="C48" s="182" t="s">
        <v>136</v>
      </c>
      <c r="D48" s="183"/>
      <c r="E48" s="184">
        <v>13.530000000000001</v>
      </c>
      <c r="F48" s="185">
        <v>22.620000000000012</v>
      </c>
      <c r="G48" s="186">
        <f t="shared" si="3"/>
        <v>3.0548660506196598E-3</v>
      </c>
      <c r="H48" s="187">
        <f t="shared" si="4"/>
        <v>0.67184035476718473</v>
      </c>
      <c r="I48" s="191">
        <f t="shared" si="7"/>
        <v>9.0900000000000105</v>
      </c>
      <c r="J48" s="94"/>
      <c r="K48" s="108"/>
      <c r="L48" s="93"/>
      <c r="M48" s="113"/>
      <c r="N48" s="115">
        <f t="shared" si="9"/>
        <v>0</v>
      </c>
      <c r="O48" s="97" t="str">
        <f t="shared" si="10"/>
        <v xml:space="preserve"> - </v>
      </c>
      <c r="P48" s="191">
        <f t="shared" si="8"/>
        <v>0</v>
      </c>
    </row>
    <row r="49" spans="2:16" x14ac:dyDescent="0.25">
      <c r="B49" s="22"/>
      <c r="C49" s="182" t="s">
        <v>137</v>
      </c>
      <c r="D49" s="183"/>
      <c r="E49" s="184"/>
      <c r="F49" s="185">
        <v>21.755000000000003</v>
      </c>
      <c r="G49" s="186">
        <f t="shared" si="3"/>
        <v>2.938046460266608E-3</v>
      </c>
      <c r="H49" s="187" t="str">
        <f t="shared" si="4"/>
        <v xml:space="preserve"> - </v>
      </c>
      <c r="I49" s="191">
        <f t="shared" si="7"/>
        <v>21.755000000000003</v>
      </c>
      <c r="J49" s="94"/>
      <c r="K49" s="108"/>
      <c r="L49" s="93"/>
      <c r="M49" s="113"/>
      <c r="N49" s="115">
        <f t="shared" si="9"/>
        <v>0</v>
      </c>
      <c r="O49" s="97" t="str">
        <f t="shared" si="10"/>
        <v xml:space="preserve"> - </v>
      </c>
      <c r="P49" s="191">
        <f t="shared" si="8"/>
        <v>0</v>
      </c>
    </row>
    <row r="50" spans="2:16" x14ac:dyDescent="0.25">
      <c r="B50" s="22"/>
      <c r="C50" s="182" t="s">
        <v>138</v>
      </c>
      <c r="D50" s="183"/>
      <c r="E50" s="184"/>
      <c r="F50" s="185">
        <v>14.317900000000002</v>
      </c>
      <c r="G50" s="186">
        <f t="shared" si="3"/>
        <v>1.9336545811745008E-3</v>
      </c>
      <c r="H50" s="187" t="str">
        <f t="shared" si="4"/>
        <v xml:space="preserve"> - </v>
      </c>
      <c r="I50" s="191">
        <f t="shared" si="7"/>
        <v>14.317900000000002</v>
      </c>
      <c r="J50" s="94"/>
      <c r="K50" s="108"/>
      <c r="L50" s="93"/>
      <c r="M50" s="113"/>
      <c r="N50" s="115">
        <f t="shared" si="9"/>
        <v>0</v>
      </c>
      <c r="O50" s="97" t="str">
        <f t="shared" si="10"/>
        <v xml:space="preserve"> - </v>
      </c>
      <c r="P50" s="191">
        <f t="shared" si="8"/>
        <v>0</v>
      </c>
    </row>
    <row r="51" spans="2:16" x14ac:dyDescent="0.25">
      <c r="B51" s="22"/>
      <c r="C51" s="182" t="s">
        <v>109</v>
      </c>
      <c r="D51" s="183"/>
      <c r="E51" s="184">
        <v>86.960000000000008</v>
      </c>
      <c r="F51" s="185"/>
      <c r="G51" s="186">
        <f t="shared" si="3"/>
        <v>0</v>
      </c>
      <c r="H51" s="187">
        <f t="shared" si="4"/>
        <v>-1</v>
      </c>
      <c r="I51" s="191">
        <f t="shared" si="7"/>
        <v>-86.960000000000008</v>
      </c>
      <c r="J51" s="94"/>
      <c r="K51" s="108"/>
      <c r="L51" s="93"/>
      <c r="M51" s="113"/>
      <c r="N51" s="115">
        <f t="shared" si="9"/>
        <v>0</v>
      </c>
      <c r="O51" s="97" t="str">
        <f t="shared" si="10"/>
        <v xml:space="preserve"> - </v>
      </c>
      <c r="P51" s="191">
        <f t="shared" si="8"/>
        <v>0</v>
      </c>
    </row>
    <row r="52" spans="2:16" x14ac:dyDescent="0.25">
      <c r="B52" s="22"/>
      <c r="C52" s="182" t="s">
        <v>65</v>
      </c>
      <c r="D52" s="183"/>
      <c r="E52" s="184">
        <v>45.797499999999999</v>
      </c>
      <c r="F52" s="185"/>
      <c r="G52" s="186">
        <f t="shared" si="3"/>
        <v>0</v>
      </c>
      <c r="H52" s="187">
        <f t="shared" si="4"/>
        <v>-1</v>
      </c>
      <c r="I52" s="191">
        <f t="shared" si="7"/>
        <v>-45.797499999999999</v>
      </c>
      <c r="J52" s="94"/>
      <c r="K52" s="108"/>
      <c r="L52" s="93"/>
      <c r="M52" s="113"/>
      <c r="N52" s="115">
        <f t="shared" si="9"/>
        <v>0</v>
      </c>
      <c r="O52" s="97" t="str">
        <f t="shared" si="10"/>
        <v xml:space="preserve"> - </v>
      </c>
      <c r="P52" s="191">
        <f t="shared" si="8"/>
        <v>0</v>
      </c>
    </row>
    <row r="53" spans="2:16" x14ac:dyDescent="0.25">
      <c r="B53" s="22"/>
      <c r="C53" s="182" t="s">
        <v>139</v>
      </c>
      <c r="D53" s="183"/>
      <c r="E53" s="184">
        <v>11</v>
      </c>
      <c r="F53" s="185"/>
      <c r="G53" s="186">
        <f t="shared" si="3"/>
        <v>0</v>
      </c>
      <c r="H53" s="187">
        <f t="shared" si="4"/>
        <v>-1</v>
      </c>
      <c r="I53" s="191">
        <f t="shared" si="7"/>
        <v>-11</v>
      </c>
      <c r="J53" s="94"/>
      <c r="K53" s="108"/>
      <c r="L53" s="93"/>
      <c r="M53" s="113"/>
      <c r="N53" s="115">
        <f t="shared" si="9"/>
        <v>0</v>
      </c>
      <c r="O53" s="97" t="str">
        <f t="shared" si="10"/>
        <v xml:space="preserve"> - </v>
      </c>
      <c r="P53" s="191">
        <f t="shared" si="8"/>
        <v>0</v>
      </c>
    </row>
    <row r="54" spans="2:16" x14ac:dyDescent="0.25">
      <c r="B54" s="22"/>
      <c r="C54" s="111" t="s">
        <v>5</v>
      </c>
      <c r="D54" s="190"/>
      <c r="E54" s="170">
        <v>317.74250000000006</v>
      </c>
      <c r="F54" s="171">
        <v>44.4773</v>
      </c>
      <c r="G54" s="172">
        <f t="shared" si="3"/>
        <v>6.0067282844043198E-3</v>
      </c>
      <c r="H54" s="173">
        <f t="shared" si="4"/>
        <v>-0.8600209288968268</v>
      </c>
      <c r="I54" s="191">
        <f t="shared" si="7"/>
        <v>-273.26520000000005</v>
      </c>
      <c r="J54" s="94"/>
      <c r="K54" s="160"/>
      <c r="L54" s="93"/>
      <c r="M54" s="113"/>
      <c r="N54" s="115">
        <f t="shared" si="9"/>
        <v>0</v>
      </c>
      <c r="O54" s="97" t="str">
        <f t="shared" si="10"/>
        <v xml:space="preserve"> - </v>
      </c>
      <c r="P54" s="191">
        <f t="shared" si="8"/>
        <v>0</v>
      </c>
    </row>
    <row r="55" spans="2:16" x14ac:dyDescent="0.25">
      <c r="B55" s="22"/>
      <c r="C55" s="182" t="s">
        <v>140</v>
      </c>
      <c r="D55" s="183"/>
      <c r="E55" s="184">
        <v>317.74250000000006</v>
      </c>
      <c r="F55" s="185">
        <v>25.677299999999999</v>
      </c>
      <c r="G55" s="186">
        <f t="shared" si="3"/>
        <v>3.4677591530316598E-3</v>
      </c>
      <c r="H55" s="187">
        <f t="shared" si="4"/>
        <v>-0.91918833646742248</v>
      </c>
      <c r="I55" s="191">
        <f t="shared" si="7"/>
        <v>-292.06520000000006</v>
      </c>
      <c r="J55" s="94"/>
      <c r="K55" s="108"/>
      <c r="L55" s="93"/>
      <c r="M55" s="113"/>
      <c r="N55" s="115">
        <f t="shared" si="9"/>
        <v>0</v>
      </c>
      <c r="O55" s="97" t="str">
        <f t="shared" si="10"/>
        <v xml:space="preserve"> - </v>
      </c>
      <c r="P55" s="191">
        <f t="shared" si="8"/>
        <v>0</v>
      </c>
    </row>
    <row r="56" spans="2:16" x14ac:dyDescent="0.25">
      <c r="B56" s="22"/>
      <c r="C56" s="182" t="s">
        <v>141</v>
      </c>
      <c r="D56" s="183"/>
      <c r="E56" s="184"/>
      <c r="F56" s="185">
        <v>18.399999999999999</v>
      </c>
      <c r="G56" s="186">
        <f t="shared" si="3"/>
        <v>2.4849485115562204E-3</v>
      </c>
      <c r="H56" s="187" t="str">
        <f t="shared" si="4"/>
        <v xml:space="preserve"> - </v>
      </c>
      <c r="I56" s="191">
        <f t="shared" si="7"/>
        <v>18.399999999999999</v>
      </c>
      <c r="J56" s="94"/>
      <c r="K56" s="108"/>
      <c r="L56" s="93"/>
      <c r="M56" s="113"/>
      <c r="N56" s="115">
        <f t="shared" si="9"/>
        <v>0</v>
      </c>
      <c r="O56" s="97" t="str">
        <f t="shared" si="10"/>
        <v xml:space="preserve"> - </v>
      </c>
      <c r="P56" s="191">
        <f t="shared" si="8"/>
        <v>0</v>
      </c>
    </row>
    <row r="57" spans="2:16" x14ac:dyDescent="0.25">
      <c r="B57" s="22"/>
      <c r="C57" s="111" t="s">
        <v>9</v>
      </c>
      <c r="D57" s="169"/>
      <c r="E57" s="170"/>
      <c r="F57" s="171">
        <v>21.595700000000001</v>
      </c>
      <c r="G57" s="172">
        <f t="shared" si="3"/>
        <v>2.9165327484247106E-3</v>
      </c>
      <c r="H57" s="173" t="str">
        <f t="shared" si="4"/>
        <v xml:space="preserve"> - </v>
      </c>
      <c r="I57" s="191">
        <f t="shared" si="7"/>
        <v>21.595700000000001</v>
      </c>
      <c r="J57" s="94"/>
      <c r="K57" s="108"/>
      <c r="L57" s="93"/>
      <c r="M57" s="113"/>
      <c r="N57" s="115">
        <f t="shared" si="9"/>
        <v>0</v>
      </c>
      <c r="O57" s="97" t="str">
        <f t="shared" si="10"/>
        <v xml:space="preserve"> - </v>
      </c>
      <c r="P57" s="191">
        <f t="shared" si="8"/>
        <v>0</v>
      </c>
    </row>
    <row r="58" spans="2:16" x14ac:dyDescent="0.25">
      <c r="B58" s="22"/>
      <c r="C58" s="176" t="s">
        <v>142</v>
      </c>
      <c r="D58" s="177"/>
      <c r="E58" s="178"/>
      <c r="F58" s="179">
        <v>21.595700000000001</v>
      </c>
      <c r="G58" s="180">
        <f t="shared" si="3"/>
        <v>2.9165327484247106E-3</v>
      </c>
      <c r="H58" s="181" t="str">
        <f t="shared" si="4"/>
        <v xml:space="preserve"> - </v>
      </c>
      <c r="I58" s="191">
        <f t="shared" si="7"/>
        <v>21.595700000000001</v>
      </c>
      <c r="J58" s="98"/>
      <c r="K58" s="109"/>
      <c r="L58" s="101"/>
      <c r="M58" s="116"/>
      <c r="N58" s="117">
        <f t="shared" ref="N58" si="11">+M58/M$59</f>
        <v>0</v>
      </c>
      <c r="O58" s="102" t="str">
        <f t="shared" ref="O58" si="12">IFERROR(M58/L58-1," - ")</f>
        <v xml:space="preserve"> - </v>
      </c>
      <c r="P58" s="191">
        <f t="shared" si="8"/>
        <v>0</v>
      </c>
    </row>
    <row r="59" spans="2:16" x14ac:dyDescent="0.25">
      <c r="B59" s="22"/>
      <c r="C59" s="105" t="s">
        <v>2</v>
      </c>
      <c r="D59" s="106"/>
      <c r="E59" s="92">
        <v>8373.4408399999975</v>
      </c>
      <c r="F59" s="92">
        <v>7404.5799800000041</v>
      </c>
      <c r="G59" s="79">
        <f t="shared" si="3"/>
        <v>1</v>
      </c>
      <c r="H59" s="107">
        <f t="shared" si="4"/>
        <v>-0.11570641968015549</v>
      </c>
      <c r="I59" s="191">
        <f t="shared" si="7"/>
        <v>-968.86085999999341</v>
      </c>
      <c r="J59" s="105" t="s">
        <v>13</v>
      </c>
      <c r="K59" s="106"/>
      <c r="L59" s="92">
        <v>118226.5154</v>
      </c>
      <c r="M59" s="92">
        <v>46060.235699999997</v>
      </c>
      <c r="N59" s="79">
        <f t="shared" si="5"/>
        <v>1</v>
      </c>
      <c r="O59" s="107">
        <f t="shared" si="6"/>
        <v>-0.61040689100780177</v>
      </c>
      <c r="P59" s="191">
        <f t="shared" si="8"/>
        <v>-72166.279700000014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Países Bajos en primer lugar con exportaciones de US$ 2.2 millones, seguido de Italia por US$ 2.0 millones y Bélgica por US$ 1.1 millones, como los principales. En tanto los principales destinos para las exportaciones Tradicionales son: China con exportaciones por US$ 21.3 millones, seguido deCorea del Sur por US$ 7.0 millones y Canadá por US$ 5.6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22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23" t="s">
        <v>33</v>
      </c>
      <c r="D72" s="124"/>
      <c r="E72" s="127">
        <v>1.6656433299999998</v>
      </c>
      <c r="F72" s="125">
        <v>2.2421978800000004</v>
      </c>
      <c r="G72" s="128">
        <f t="shared" ref="G72:G85" si="13">+F72/F$90</f>
        <v>0.30279512221471983</v>
      </c>
      <c r="H72" s="129">
        <f>IFERROR(F72/E72-1," - ")</f>
        <v>0.34614526388431588</v>
      </c>
      <c r="I72" s="3"/>
      <c r="J72" s="196" t="s">
        <v>37</v>
      </c>
      <c r="K72" s="124"/>
      <c r="L72" s="127">
        <v>76.25260560000001</v>
      </c>
      <c r="M72" s="194">
        <v>21.259611</v>
      </c>
      <c r="N72" s="128">
        <f>+M72/M$90</f>
        <v>0.46156341728180633</v>
      </c>
      <c r="O72" s="129">
        <f>IFERROR(M72/L72-1," - ")</f>
        <v>-0.7211949567792868</v>
      </c>
      <c r="P72" s="25"/>
    </row>
    <row r="73" spans="2:16" x14ac:dyDescent="0.25">
      <c r="B73" s="22"/>
      <c r="C73" s="94" t="s">
        <v>184</v>
      </c>
      <c r="D73" s="95"/>
      <c r="E73" s="113">
        <v>3.5343983999999997</v>
      </c>
      <c r="F73" s="93">
        <v>1.9891431000000004</v>
      </c>
      <c r="G73" s="118">
        <f t="shared" si="13"/>
        <v>0.26862162052667121</v>
      </c>
      <c r="H73" s="115">
        <f t="shared" ref="H73:H90" si="14">IFERROR(F73/E73-1," - ")</f>
        <v>-0.43720461734025218</v>
      </c>
      <c r="I73" s="3"/>
      <c r="J73" s="198" t="s">
        <v>199</v>
      </c>
      <c r="K73" s="95"/>
      <c r="L73" s="113">
        <v>5.4864100000000011</v>
      </c>
      <c r="M73" s="195">
        <v>6.9724111999999998</v>
      </c>
      <c r="N73" s="118">
        <f>+M73/M$90</f>
        <v>0.15137670864090316</v>
      </c>
      <c r="O73" s="115">
        <f t="shared" ref="O73:O90" si="15">IFERROR(M73/L73-1," - ")</f>
        <v>0.270851285266686</v>
      </c>
      <c r="P73" s="25"/>
    </row>
    <row r="74" spans="2:16" x14ac:dyDescent="0.25">
      <c r="B74" s="22"/>
      <c r="C74" s="94" t="s">
        <v>193</v>
      </c>
      <c r="D74" s="95"/>
      <c r="E74" s="113">
        <v>0.55949070000000001</v>
      </c>
      <c r="F74" s="93">
        <v>1.1359414999999999</v>
      </c>
      <c r="G74" s="118">
        <f t="shared" si="13"/>
        <v>0.15340195813639432</v>
      </c>
      <c r="H74" s="115">
        <f t="shared" si="14"/>
        <v>1.0303134618680883</v>
      </c>
      <c r="I74" s="3"/>
      <c r="J74" s="174" t="s">
        <v>34</v>
      </c>
      <c r="K74" s="95"/>
      <c r="L74" s="113">
        <v>30.0324329</v>
      </c>
      <c r="M74" s="175">
        <v>5.6145859000000007</v>
      </c>
      <c r="N74" s="118">
        <f t="shared" ref="N74:N88" si="16">+M74/M$90</f>
        <v>0.12189721884498481</v>
      </c>
      <c r="O74" s="115">
        <f t="shared" ref="O74:O88" si="17">IFERROR(M74/L74-1," - ")</f>
        <v>-0.81304924850094307</v>
      </c>
      <c r="P74" s="25"/>
    </row>
    <row r="75" spans="2:16" x14ac:dyDescent="0.25">
      <c r="B75" s="22"/>
      <c r="C75" s="94" t="s">
        <v>43</v>
      </c>
      <c r="D75" s="95"/>
      <c r="E75" s="113"/>
      <c r="F75" s="93">
        <v>0.55067500000000003</v>
      </c>
      <c r="G75" s="118">
        <f t="shared" si="13"/>
        <v>7.436529372045915E-2</v>
      </c>
      <c r="H75" s="115" t="str">
        <f t="shared" si="14"/>
        <v xml:space="preserve"> - </v>
      </c>
      <c r="I75" s="3"/>
      <c r="J75" s="94" t="s">
        <v>36</v>
      </c>
      <c r="K75" s="95"/>
      <c r="L75" s="113"/>
      <c r="M75" s="93">
        <v>3.3796780000000002</v>
      </c>
      <c r="N75" s="118">
        <f t="shared" si="16"/>
        <v>7.3375553625705608E-2</v>
      </c>
      <c r="O75" s="115" t="str">
        <f t="shared" si="17"/>
        <v xml:space="preserve"> - </v>
      </c>
      <c r="P75" s="25"/>
    </row>
    <row r="76" spans="2:16" x14ac:dyDescent="0.25">
      <c r="B76" s="22"/>
      <c r="C76" s="94" t="s">
        <v>204</v>
      </c>
      <c r="D76" s="95"/>
      <c r="E76" s="113">
        <v>0.17219999999999999</v>
      </c>
      <c r="F76" s="93">
        <v>0.39437</v>
      </c>
      <c r="G76" s="118">
        <f t="shared" si="13"/>
        <v>5.3257258609047939E-2</v>
      </c>
      <c r="H76" s="115">
        <f t="shared" si="14"/>
        <v>1.2901858304297331</v>
      </c>
      <c r="I76" s="3"/>
      <c r="J76" s="94" t="s">
        <v>203</v>
      </c>
      <c r="K76" s="95"/>
      <c r="L76" s="113"/>
      <c r="M76" s="93">
        <v>3.3745354000000001</v>
      </c>
      <c r="N76" s="118">
        <f t="shared" si="16"/>
        <v>7.326390360399479E-2</v>
      </c>
      <c r="O76" s="115" t="str">
        <f t="shared" si="17"/>
        <v xml:space="preserve"> - </v>
      </c>
      <c r="P76" s="25"/>
    </row>
    <row r="77" spans="2:16" x14ac:dyDescent="0.25">
      <c r="B77" s="22"/>
      <c r="C77" s="94" t="s">
        <v>35</v>
      </c>
      <c r="D77" s="95"/>
      <c r="E77" s="113">
        <v>0.54539070000000012</v>
      </c>
      <c r="F77" s="93">
        <v>0.26755550000000006</v>
      </c>
      <c r="G77" s="118">
        <f t="shared" si="13"/>
        <v>3.6131735313977051E-2</v>
      </c>
      <c r="H77" s="115">
        <f t="shared" si="14"/>
        <v>-0.50942416143142888</v>
      </c>
      <c r="I77" s="3"/>
      <c r="J77" s="94" t="s">
        <v>35</v>
      </c>
      <c r="K77" s="95"/>
      <c r="L77" s="113">
        <v>1.1710624000000001</v>
      </c>
      <c r="M77" s="93">
        <v>2.6202717</v>
      </c>
      <c r="N77" s="118">
        <f t="shared" si="16"/>
        <v>5.6888226226660871E-2</v>
      </c>
      <c r="O77" s="115">
        <f t="shared" si="17"/>
        <v>1.2375167198605301</v>
      </c>
      <c r="P77" s="25"/>
    </row>
    <row r="78" spans="2:16" x14ac:dyDescent="0.25">
      <c r="B78" s="22"/>
      <c r="C78" s="94" t="s">
        <v>200</v>
      </c>
      <c r="D78" s="95"/>
      <c r="E78" s="113">
        <v>3.2076800000000003E-2</v>
      </c>
      <c r="F78" s="93">
        <v>0.21552199999999999</v>
      </c>
      <c r="G78" s="118">
        <f t="shared" si="13"/>
        <v>2.9104929101958135E-2</v>
      </c>
      <c r="H78" s="115">
        <f t="shared" si="14"/>
        <v>5.7189370510774138</v>
      </c>
      <c r="I78" s="3"/>
      <c r="J78" s="94" t="s">
        <v>214</v>
      </c>
      <c r="K78" s="95"/>
      <c r="L78" s="113"/>
      <c r="M78" s="93">
        <v>1.3461349999999999</v>
      </c>
      <c r="N78" s="118">
        <f t="shared" si="16"/>
        <v>2.9225683890577503E-2</v>
      </c>
      <c r="O78" s="115" t="str">
        <f t="shared" si="17"/>
        <v xml:space="preserve"> - </v>
      </c>
      <c r="P78" s="25"/>
    </row>
    <row r="79" spans="2:16" x14ac:dyDescent="0.25">
      <c r="B79" s="22"/>
      <c r="C79" s="94" t="s">
        <v>218</v>
      </c>
      <c r="D79" s="95"/>
      <c r="E79" s="113"/>
      <c r="F79" s="93">
        <v>0.132078</v>
      </c>
      <c r="G79" s="118">
        <f t="shared" si="13"/>
        <v>1.7836326806212017E-2</v>
      </c>
      <c r="H79" s="115" t="str">
        <f t="shared" si="14"/>
        <v xml:space="preserve"> - </v>
      </c>
      <c r="I79" s="3"/>
      <c r="J79" s="94" t="s">
        <v>196</v>
      </c>
      <c r="K79" s="95"/>
      <c r="L79" s="113">
        <v>1.0562287000000001</v>
      </c>
      <c r="M79" s="93">
        <v>1.2186319999999999</v>
      </c>
      <c r="N79" s="118">
        <f t="shared" si="16"/>
        <v>2.6457490230134606E-2</v>
      </c>
      <c r="O79" s="115">
        <f t="shared" si="17"/>
        <v>0.15375770417902834</v>
      </c>
      <c r="P79" s="25"/>
    </row>
    <row r="80" spans="2:16" x14ac:dyDescent="0.25">
      <c r="B80" s="22"/>
      <c r="C80" s="198" t="s">
        <v>199</v>
      </c>
      <c r="D80" s="95"/>
      <c r="E80" s="113"/>
      <c r="F80" s="195">
        <v>0.11141599999999999</v>
      </c>
      <c r="G80" s="118">
        <f t="shared" si="13"/>
        <v>1.5046049966239025E-2</v>
      </c>
      <c r="H80" s="115" t="str">
        <f t="shared" si="14"/>
        <v xml:space="preserve"> - </v>
      </c>
      <c r="I80" s="3"/>
      <c r="J80" s="94" t="s">
        <v>38</v>
      </c>
      <c r="K80" s="95"/>
      <c r="L80" s="113"/>
      <c r="M80" s="93">
        <v>0.26795469999999999</v>
      </c>
      <c r="N80" s="118">
        <f t="shared" si="16"/>
        <v>5.8175141120277891E-3</v>
      </c>
      <c r="O80" s="115" t="str">
        <f t="shared" si="17"/>
        <v xml:space="preserve"> - </v>
      </c>
      <c r="P80" s="25"/>
    </row>
    <row r="81" spans="2:16" x14ac:dyDescent="0.25">
      <c r="B81" s="22"/>
      <c r="C81" s="174" t="s">
        <v>34</v>
      </c>
      <c r="D81" s="95"/>
      <c r="E81" s="113">
        <v>0.17379990000000001</v>
      </c>
      <c r="F81" s="175">
        <v>9.5652999999999988E-2</v>
      </c>
      <c r="G81" s="118">
        <f t="shared" si="13"/>
        <v>1.2917353139770424E-2</v>
      </c>
      <c r="H81" s="115">
        <f t="shared" si="14"/>
        <v>-0.44963719771990673</v>
      </c>
      <c r="I81" s="3"/>
      <c r="J81" s="94" t="s">
        <v>189</v>
      </c>
      <c r="K81" s="95"/>
      <c r="L81" s="113"/>
      <c r="M81" s="93">
        <v>6.4207999999999999E-3</v>
      </c>
      <c r="N81" s="118">
        <f t="shared" si="16"/>
        <v>1.3940078158923143E-4</v>
      </c>
      <c r="O81" s="115" t="str">
        <f t="shared" si="17"/>
        <v xml:space="preserve"> - </v>
      </c>
      <c r="P81" s="25"/>
    </row>
    <row r="82" spans="2:16" x14ac:dyDescent="0.25">
      <c r="B82" s="22"/>
      <c r="C82" s="94" t="s">
        <v>219</v>
      </c>
      <c r="D82" s="95"/>
      <c r="E82" s="113">
        <v>7.7073900000000001E-2</v>
      </c>
      <c r="F82" s="93">
        <v>7.4271199999999996E-2</v>
      </c>
      <c r="G82" s="118">
        <f t="shared" si="13"/>
        <v>1.0029871708305198E-2</v>
      </c>
      <c r="H82" s="115">
        <f t="shared" si="14"/>
        <v>-3.6363801494409986E-2</v>
      </c>
      <c r="I82" s="3"/>
      <c r="J82" s="94" t="s">
        <v>193</v>
      </c>
      <c r="K82" s="95"/>
      <c r="L82" s="113">
        <v>4.0654120000000002</v>
      </c>
      <c r="M82" s="93"/>
      <c r="N82" s="118">
        <f t="shared" si="16"/>
        <v>0</v>
      </c>
      <c r="O82" s="115">
        <f t="shared" si="17"/>
        <v>-1</v>
      </c>
      <c r="P82" s="25"/>
    </row>
    <row r="83" spans="2:16" x14ac:dyDescent="0.25">
      <c r="B83" s="22"/>
      <c r="C83" s="94" t="s">
        <v>44</v>
      </c>
      <c r="D83" s="95"/>
      <c r="E83" s="113">
        <v>0.19839999999999999</v>
      </c>
      <c r="F83" s="93">
        <v>4.8773999999999998E-2</v>
      </c>
      <c r="G83" s="118">
        <f t="shared" si="13"/>
        <v>6.5866306549628622E-3</v>
      </c>
      <c r="H83" s="115">
        <f t="shared" si="14"/>
        <v>-0.75416330645161289</v>
      </c>
      <c r="I83" s="3"/>
      <c r="J83" s="94" t="s">
        <v>43</v>
      </c>
      <c r="K83" s="95"/>
      <c r="L83" s="113">
        <v>0.1623638</v>
      </c>
      <c r="M83" s="93"/>
      <c r="N83" s="118">
        <f t="shared" si="16"/>
        <v>0</v>
      </c>
      <c r="O83" s="115">
        <f t="shared" si="17"/>
        <v>-1</v>
      </c>
      <c r="P83" s="25"/>
    </row>
    <row r="84" spans="2:16" x14ac:dyDescent="0.25">
      <c r="B84" s="22"/>
      <c r="C84" s="94" t="s">
        <v>220</v>
      </c>
      <c r="D84" s="95"/>
      <c r="E84" s="113"/>
      <c r="F84" s="93">
        <v>3.9995999999999997E-2</v>
      </c>
      <c r="G84" s="118">
        <f t="shared" si="13"/>
        <v>5.4012153950033755E-3</v>
      </c>
      <c r="H84" s="115" t="str">
        <f t="shared" si="14"/>
        <v xml:space="preserve"> - </v>
      </c>
      <c r="I84" s="3"/>
      <c r="J84" s="94"/>
      <c r="K84" s="95"/>
      <c r="L84" s="113"/>
      <c r="M84" s="93"/>
      <c r="N84" s="118">
        <f t="shared" si="16"/>
        <v>0</v>
      </c>
      <c r="O84" s="115" t="str">
        <f t="shared" si="17"/>
        <v xml:space="preserve"> - </v>
      </c>
      <c r="P84" s="25"/>
    </row>
    <row r="85" spans="2:16" x14ac:dyDescent="0.25">
      <c r="B85" s="22"/>
      <c r="C85" s="94" t="s">
        <v>39</v>
      </c>
      <c r="D85" s="95"/>
      <c r="E85" s="113">
        <v>1.3000000000000001E-2</v>
      </c>
      <c r="F85" s="93">
        <v>2.6249999999999999E-2</v>
      </c>
      <c r="G85" s="118">
        <f t="shared" si="13"/>
        <v>3.5449020931802833E-3</v>
      </c>
      <c r="H85" s="115">
        <f t="shared" si="14"/>
        <v>1.0192307692307692</v>
      </c>
      <c r="I85" s="3"/>
      <c r="J85" s="94"/>
      <c r="K85" s="95"/>
      <c r="L85" s="113"/>
      <c r="M85" s="93"/>
      <c r="N85" s="118">
        <f t="shared" si="16"/>
        <v>0</v>
      </c>
      <c r="O85" s="115" t="str">
        <f t="shared" si="17"/>
        <v xml:space="preserve"> - </v>
      </c>
      <c r="P85" s="25"/>
    </row>
    <row r="86" spans="2:16" x14ac:dyDescent="0.25">
      <c r="B86" s="22"/>
      <c r="C86" s="94" t="s">
        <v>191</v>
      </c>
      <c r="D86" s="95"/>
      <c r="E86" s="113">
        <v>0.28026980000000001</v>
      </c>
      <c r="F86" s="93">
        <v>2.56773E-2</v>
      </c>
      <c r="G86" s="118">
        <f t="shared" ref="G86:G88" si="18">+F86/F$90</f>
        <v>3.4675624577987845E-3</v>
      </c>
      <c r="H86" s="115">
        <f t="shared" ref="H86:H88" si="19">IFERROR(F86/E86-1," - ")</f>
        <v>-0.90838363605354555</v>
      </c>
      <c r="I86" s="3"/>
      <c r="J86" s="94"/>
      <c r="K86" s="95"/>
      <c r="L86" s="113"/>
      <c r="M86" s="93"/>
      <c r="N86" s="118">
        <f t="shared" si="16"/>
        <v>0</v>
      </c>
      <c r="O86" s="115" t="str">
        <f t="shared" si="17"/>
        <v xml:space="preserve"> - </v>
      </c>
      <c r="P86" s="25"/>
    </row>
    <row r="87" spans="2:16" x14ac:dyDescent="0.25">
      <c r="B87" s="22"/>
      <c r="C87" s="94" t="s">
        <v>203</v>
      </c>
      <c r="D87" s="103"/>
      <c r="E87" s="113">
        <v>3.0000000000000001E-3</v>
      </c>
      <c r="F87" s="93">
        <v>2.375E-2</v>
      </c>
      <c r="G87" s="118">
        <f t="shared" si="18"/>
        <v>3.2072923700202567E-3</v>
      </c>
      <c r="H87" s="115">
        <f t="shared" si="19"/>
        <v>6.916666666666667</v>
      </c>
      <c r="I87" s="3"/>
      <c r="J87" s="94"/>
      <c r="K87" s="103"/>
      <c r="L87" s="113"/>
      <c r="M87" s="93"/>
      <c r="N87" s="118">
        <f t="shared" si="16"/>
        <v>0</v>
      </c>
      <c r="O87" s="115" t="str">
        <f t="shared" si="17"/>
        <v xml:space="preserve"> - </v>
      </c>
      <c r="P87" s="25"/>
    </row>
    <row r="88" spans="2:16" x14ac:dyDescent="0.25">
      <c r="B88" s="22"/>
      <c r="C88" s="94" t="s">
        <v>185</v>
      </c>
      <c r="D88" s="95"/>
      <c r="E88" s="113">
        <v>5.0271999999999997E-2</v>
      </c>
      <c r="F88" s="93">
        <v>2.1595700000000002E-2</v>
      </c>
      <c r="G88" s="118">
        <f t="shared" si="18"/>
        <v>2.9163673193787982E-3</v>
      </c>
      <c r="H88" s="115">
        <f t="shared" si="19"/>
        <v>-0.57042289942711644</v>
      </c>
      <c r="I88" s="3"/>
      <c r="J88" s="94"/>
      <c r="K88" s="95"/>
      <c r="L88" s="113"/>
      <c r="M88" s="93"/>
      <c r="N88" s="118">
        <f t="shared" si="16"/>
        <v>0</v>
      </c>
      <c r="O88" s="115" t="str">
        <f t="shared" si="17"/>
        <v xml:space="preserve"> - 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1.067984469999999</v>
      </c>
      <c r="F89" s="101">
        <f>+F90-SUM(F72:F88)</f>
        <v>1.0133819999999183E-2</v>
      </c>
      <c r="G89" s="119">
        <f>+F89/F$90</f>
        <v>1.3685104659013076E-3</v>
      </c>
      <c r="H89" s="117">
        <f t="shared" si="14"/>
        <v>-0.99051126651682564</v>
      </c>
      <c r="I89" s="3"/>
      <c r="J89" s="98" t="s">
        <v>41</v>
      </c>
      <c r="K89" s="99"/>
      <c r="L89" s="116">
        <f>+L90-SUM(L72:L88)</f>
        <v>4.8459999999295178E-4</v>
      </c>
      <c r="M89" s="101">
        <f>+M90-SUM(M72:M88)</f>
        <v>-2.3569999999040192E-4</v>
      </c>
      <c r="N89" s="119">
        <f>+M89/M$90</f>
        <v>-5.1172383845072061E-6</v>
      </c>
      <c r="O89" s="117">
        <f t="shared" si="15"/>
        <v>-1.4863805200037765</v>
      </c>
      <c r="P89" s="25"/>
    </row>
    <row r="90" spans="2:16" x14ac:dyDescent="0.25">
      <c r="B90" s="22"/>
      <c r="C90" s="105" t="s">
        <v>2</v>
      </c>
      <c r="D90" s="106"/>
      <c r="E90" s="92">
        <f>+H12</f>
        <v>8.3729999999999993</v>
      </c>
      <c r="F90" s="92">
        <f>+I12</f>
        <v>7.4050000000000002</v>
      </c>
      <c r="G90" s="79">
        <f>+F90/F$90</f>
        <v>1</v>
      </c>
      <c r="H90" s="107">
        <f t="shared" si="14"/>
        <v>-0.11560969783828967</v>
      </c>
      <c r="I90" s="8"/>
      <c r="J90" s="105" t="s">
        <v>13</v>
      </c>
      <c r="K90" s="106"/>
      <c r="L90" s="92">
        <f>+H22</f>
        <v>118.227</v>
      </c>
      <c r="M90" s="92">
        <f>+I22</f>
        <v>46.06</v>
      </c>
      <c r="N90" s="79">
        <f>+M90/M$90</f>
        <v>1</v>
      </c>
      <c r="O90" s="107">
        <f t="shared" si="15"/>
        <v>-0.61041048153129152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Países Bajos</v>
      </c>
      <c r="D101" s="120"/>
      <c r="E101" s="112">
        <f t="shared" ref="E101:F101" si="20">+E72</f>
        <v>1.6656433299999998</v>
      </c>
      <c r="F101" s="104">
        <f t="shared" si="20"/>
        <v>2.2421978800000004</v>
      </c>
      <c r="G101" s="121">
        <f>+F101/F101</f>
        <v>1</v>
      </c>
      <c r="H101" s="114">
        <f>IFERROR(F101/E101-1," - ")</f>
        <v>0.34614526388431588</v>
      </c>
      <c r="I101" s="8"/>
      <c r="J101" s="110" t="str">
        <f>+J72</f>
        <v>China</v>
      </c>
      <c r="K101" s="120"/>
      <c r="L101" s="112">
        <f t="shared" ref="L101:M101" si="21">+L72</f>
        <v>76.25260560000001</v>
      </c>
      <c r="M101" s="104">
        <f t="shared" si="21"/>
        <v>21.259611</v>
      </c>
      <c r="N101" s="121">
        <f>+M101/M101</f>
        <v>1</v>
      </c>
      <c r="O101" s="114">
        <f>IFERROR(M101/L101-1," - ")</f>
        <v>-0.7211949567792868</v>
      </c>
      <c r="P101" s="25"/>
    </row>
    <row r="102" spans="2:16" x14ac:dyDescent="0.25">
      <c r="B102" s="22"/>
      <c r="C102" s="94" t="s">
        <v>108</v>
      </c>
      <c r="D102" s="95"/>
      <c r="E102" s="96">
        <v>1.3568079000000002</v>
      </c>
      <c r="F102" s="93">
        <v>1.7465913</v>
      </c>
      <c r="G102" s="118">
        <f>+F102/F101</f>
        <v>0.77896394229040999</v>
      </c>
      <c r="H102" s="115">
        <f t="shared" ref="H102:H112" si="22">IFERROR(F102/E102-1," - ")</f>
        <v>0.28727972471268748</v>
      </c>
      <c r="I102" s="8"/>
      <c r="J102" s="94" t="s">
        <v>81</v>
      </c>
      <c r="K102" s="95"/>
      <c r="L102" s="96">
        <v>46.788913999999998</v>
      </c>
      <c r="M102" s="93">
        <v>21.259611</v>
      </c>
      <c r="N102" s="118">
        <f>+M102/M101</f>
        <v>1</v>
      </c>
      <c r="O102" s="115">
        <f t="shared" ref="O102:O112" si="23">IFERROR(M102/L102-1," - ")</f>
        <v>-0.54562717570234698</v>
      </c>
      <c r="P102" s="25"/>
    </row>
    <row r="103" spans="2:16" x14ac:dyDescent="0.25">
      <c r="B103" s="22"/>
      <c r="C103" s="94" t="s">
        <v>131</v>
      </c>
      <c r="D103" s="95"/>
      <c r="E103" s="96"/>
      <c r="F103" s="93">
        <v>0.27</v>
      </c>
      <c r="G103" s="118">
        <f>+F103/F101</f>
        <v>0.12041756100491896</v>
      </c>
      <c r="H103" s="115" t="str">
        <f t="shared" si="22"/>
        <v xml:space="preserve"> - </v>
      </c>
      <c r="I103" s="8"/>
      <c r="J103" s="94" t="s">
        <v>82</v>
      </c>
      <c r="K103" s="95"/>
      <c r="L103" s="96">
        <v>12.624743599999999</v>
      </c>
      <c r="M103" s="93"/>
      <c r="N103" s="118">
        <f>+M103/M101</f>
        <v>0</v>
      </c>
      <c r="O103" s="115">
        <f t="shared" si="23"/>
        <v>-1</v>
      </c>
      <c r="P103" s="25"/>
    </row>
    <row r="104" spans="2:16" x14ac:dyDescent="0.25">
      <c r="B104" s="22"/>
      <c r="C104" s="94" t="s">
        <v>69</v>
      </c>
      <c r="D104" s="95"/>
      <c r="E104" s="96">
        <v>0.22132826000000005</v>
      </c>
      <c r="F104" s="93">
        <v>0.22105710000000001</v>
      </c>
      <c r="G104" s="118">
        <f>+F104/F101</f>
        <v>9.8589469721557299E-2</v>
      </c>
      <c r="H104" s="115">
        <f t="shared" si="22"/>
        <v>-1.2251485643995919E-3</v>
      </c>
      <c r="I104" s="8"/>
      <c r="J104" s="94" t="s">
        <v>84</v>
      </c>
      <c r="K104" s="95"/>
      <c r="L104" s="96">
        <v>9.7998940000000001</v>
      </c>
      <c r="M104" s="93"/>
      <c r="N104" s="118">
        <f>+M104/M101</f>
        <v>0</v>
      </c>
      <c r="O104" s="115">
        <f t="shared" si="23"/>
        <v>-1</v>
      </c>
      <c r="P104" s="25"/>
    </row>
    <row r="105" spans="2:16" x14ac:dyDescent="0.25">
      <c r="B105" s="22"/>
      <c r="C105" s="110" t="str">
        <f>+C73</f>
        <v>Italia</v>
      </c>
      <c r="D105" s="120"/>
      <c r="E105" s="112">
        <f t="shared" ref="E105:F105" si="24">+E73</f>
        <v>3.5343983999999997</v>
      </c>
      <c r="F105" s="104">
        <f t="shared" si="24"/>
        <v>1.9891431000000004</v>
      </c>
      <c r="G105" s="121">
        <f>+F105/F105</f>
        <v>1</v>
      </c>
      <c r="H105" s="114">
        <f t="shared" si="22"/>
        <v>-0.43720461734025218</v>
      </c>
      <c r="I105" s="8"/>
      <c r="J105" s="110" t="str">
        <f>+J73</f>
        <v>Corea del Sur</v>
      </c>
      <c r="K105" s="120"/>
      <c r="L105" s="112">
        <f t="shared" ref="L105:M105" si="25">+L73</f>
        <v>5.4864100000000011</v>
      </c>
      <c r="M105" s="104">
        <f t="shared" si="25"/>
        <v>6.9724111999999998</v>
      </c>
      <c r="N105" s="121">
        <f>+M105/M105</f>
        <v>1</v>
      </c>
      <c r="O105" s="114">
        <f t="shared" si="23"/>
        <v>0.270851285266686</v>
      </c>
      <c r="P105" s="25"/>
    </row>
    <row r="106" spans="2:16" x14ac:dyDescent="0.25">
      <c r="B106" s="22"/>
      <c r="C106" s="90" t="s">
        <v>108</v>
      </c>
      <c r="D106" s="95"/>
      <c r="E106" s="96">
        <v>3.5173483999999999</v>
      </c>
      <c r="F106" s="93">
        <v>1.9770341000000002</v>
      </c>
      <c r="G106" s="118">
        <f>+F106/F105</f>
        <v>0.99391245406124873</v>
      </c>
      <c r="H106" s="115">
        <f t="shared" si="22"/>
        <v>-0.43791917229467503</v>
      </c>
      <c r="I106" s="8"/>
      <c r="J106" s="94" t="s">
        <v>84</v>
      </c>
      <c r="K106" s="95"/>
      <c r="L106" s="96">
        <v>4.8330057000000002</v>
      </c>
      <c r="M106" s="93">
        <v>6.9539220000000004</v>
      </c>
      <c r="N106" s="118">
        <f>+M106/M105</f>
        <v>0.99734823442426923</v>
      </c>
      <c r="O106" s="115">
        <f t="shared" si="23"/>
        <v>0.43884001626565428</v>
      </c>
      <c r="P106" s="25"/>
    </row>
    <row r="107" spans="2:16" x14ac:dyDescent="0.25">
      <c r="B107" s="22"/>
      <c r="C107" s="94" t="s">
        <v>138</v>
      </c>
      <c r="D107" s="95"/>
      <c r="E107" s="96"/>
      <c r="F107" s="93">
        <v>1.2108999999999998E-2</v>
      </c>
      <c r="G107" s="118">
        <f>+F107/F105</f>
        <v>6.0875459387512119E-3</v>
      </c>
      <c r="H107" s="115" t="str">
        <f t="shared" si="22"/>
        <v xml:space="preserve"> - </v>
      </c>
      <c r="I107" s="8"/>
      <c r="J107" s="94" t="s">
        <v>105</v>
      </c>
      <c r="K107" s="95"/>
      <c r="L107" s="96">
        <v>0.1060955</v>
      </c>
      <c r="M107" s="93">
        <v>1.8489200000000001E-2</v>
      </c>
      <c r="N107" s="118">
        <f>+M107/M105</f>
        <v>2.6517655757308176E-3</v>
      </c>
      <c r="O107" s="115">
        <f t="shared" si="23"/>
        <v>-0.8257305917781621</v>
      </c>
      <c r="P107" s="25"/>
    </row>
    <row r="108" spans="2:16" x14ac:dyDescent="0.25">
      <c r="B108" s="22"/>
      <c r="C108" s="98" t="s">
        <v>227</v>
      </c>
      <c r="D108" s="99"/>
      <c r="E108" s="100">
        <v>6.0000000000000001E-3</v>
      </c>
      <c r="F108" s="101"/>
      <c r="G108" s="118">
        <f>+F108/F105</f>
        <v>0</v>
      </c>
      <c r="H108" s="115">
        <f t="shared" si="22"/>
        <v>-1</v>
      </c>
      <c r="I108" s="8"/>
      <c r="J108" s="98" t="s">
        <v>87</v>
      </c>
      <c r="K108" s="99"/>
      <c r="L108" s="100">
        <v>0.54730879999999993</v>
      </c>
      <c r="M108" s="101"/>
      <c r="N108" s="118">
        <f>+M108/M105</f>
        <v>0</v>
      </c>
      <c r="O108" s="115">
        <f t="shared" si="23"/>
        <v>-1</v>
      </c>
      <c r="P108" s="25"/>
    </row>
    <row r="109" spans="2:16" x14ac:dyDescent="0.25">
      <c r="B109" s="22"/>
      <c r="C109" s="111" t="str">
        <f>+C74</f>
        <v>Bélgica</v>
      </c>
      <c r="D109" s="130"/>
      <c r="E109" s="112">
        <f t="shared" ref="E109:F109" si="26">+E74</f>
        <v>0.55949070000000001</v>
      </c>
      <c r="F109" s="104">
        <f t="shared" si="26"/>
        <v>1.1359414999999999</v>
      </c>
      <c r="G109" s="114">
        <f>+F109/F109</f>
        <v>1</v>
      </c>
      <c r="H109" s="114">
        <f t="shared" si="22"/>
        <v>1.0303134618680883</v>
      </c>
      <c r="I109" s="8"/>
      <c r="J109" s="110" t="str">
        <f>+J74</f>
        <v>Canadá</v>
      </c>
      <c r="K109" s="131"/>
      <c r="L109" s="112">
        <f t="shared" ref="L109:M109" si="27">+L74</f>
        <v>30.0324329</v>
      </c>
      <c r="M109" s="104">
        <f t="shared" si="27"/>
        <v>5.6145859000000007</v>
      </c>
      <c r="N109" s="114">
        <f>+M109/M109</f>
        <v>1</v>
      </c>
      <c r="O109" s="114">
        <f t="shared" si="23"/>
        <v>-0.81304924850094307</v>
      </c>
      <c r="P109" s="25"/>
    </row>
    <row r="110" spans="2:16" x14ac:dyDescent="0.25">
      <c r="B110" s="22"/>
      <c r="C110" s="94" t="s">
        <v>108</v>
      </c>
      <c r="D110" s="95"/>
      <c r="E110" s="96">
        <v>0.55949070000000001</v>
      </c>
      <c r="F110" s="93">
        <v>1.1359414999999999</v>
      </c>
      <c r="G110" s="115">
        <f>+F110/F109</f>
        <v>1</v>
      </c>
      <c r="H110" s="115">
        <f t="shared" si="22"/>
        <v>1.0303134618680883</v>
      </c>
      <c r="I110" s="8"/>
      <c r="J110" s="94" t="s">
        <v>84</v>
      </c>
      <c r="K110" s="95"/>
      <c r="L110" s="96">
        <v>23.5223282</v>
      </c>
      <c r="M110" s="93">
        <v>5.2426512000000001</v>
      </c>
      <c r="N110" s="115">
        <f>+M110/M109</f>
        <v>0.93375563102525505</v>
      </c>
      <c r="O110" s="115">
        <f t="shared" si="23"/>
        <v>-0.77712022570963024</v>
      </c>
      <c r="P110" s="25"/>
    </row>
    <row r="111" spans="2:16" x14ac:dyDescent="0.25">
      <c r="B111" s="22"/>
      <c r="C111" s="94"/>
      <c r="D111" s="95"/>
      <c r="E111" s="96"/>
      <c r="F111" s="93"/>
      <c r="G111" s="115">
        <f>+F111/F109</f>
        <v>0</v>
      </c>
      <c r="H111" s="115" t="str">
        <f t="shared" si="22"/>
        <v xml:space="preserve"> - </v>
      </c>
      <c r="I111" s="8"/>
      <c r="J111" s="94" t="s">
        <v>82</v>
      </c>
      <c r="K111" s="95"/>
      <c r="L111" s="96">
        <v>6.2757079999999998</v>
      </c>
      <c r="M111" s="93">
        <v>0.29335230000000001</v>
      </c>
      <c r="N111" s="115">
        <f>+M111/M109</f>
        <v>5.2248252181875066E-2</v>
      </c>
      <c r="O111" s="115">
        <f t="shared" si="23"/>
        <v>-0.95325590355701695</v>
      </c>
      <c r="P111" s="25"/>
    </row>
    <row r="112" spans="2:16" x14ac:dyDescent="0.25">
      <c r="B112" s="22"/>
      <c r="C112" s="98"/>
      <c r="D112" s="99"/>
      <c r="E112" s="100"/>
      <c r="F112" s="101"/>
      <c r="G112" s="117">
        <f>+F112/F109</f>
        <v>0</v>
      </c>
      <c r="H112" s="117" t="str">
        <f t="shared" si="22"/>
        <v xml:space="preserve"> - </v>
      </c>
      <c r="I112" s="8"/>
      <c r="J112" s="98" t="s">
        <v>105</v>
      </c>
      <c r="K112" s="99"/>
      <c r="L112" s="100">
        <v>0.23439670000000001</v>
      </c>
      <c r="M112" s="101">
        <v>7.8582399999999997E-2</v>
      </c>
      <c r="N112" s="117">
        <f>+M112/M109</f>
        <v>1.3996116792869797E-2</v>
      </c>
      <c r="O112" s="117">
        <f t="shared" si="23"/>
        <v>-0.66474613337133159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114"/>
  <sheetViews>
    <sheetView topLeftCell="B1" workbookViewId="0">
      <selection activeCell="B10" sqref="B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42" t="s">
        <v>238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1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33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US$ 2,578.6 millones, disminuyendo en -8.9% respecto al 2015. De otro lado el 58.4% de estas exportaciones fueron de tipo Tradicional en tanto las exportaciones No Tradicional representaron el 41.6%.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5"/>
    </row>
    <row r="8" spans="2:16" x14ac:dyDescent="0.25">
      <c r="B8" s="2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5"/>
    </row>
    <row r="9" spans="2:16" x14ac:dyDescent="0.25">
      <c r="B9" s="22"/>
      <c r="C9" s="8"/>
      <c r="D9" s="8"/>
      <c r="E9" s="8"/>
      <c r="F9" s="234" t="s">
        <v>24</v>
      </c>
      <c r="G9" s="234"/>
      <c r="H9" s="234"/>
      <c r="I9" s="234"/>
      <c r="J9" s="234"/>
      <c r="K9" s="234"/>
      <c r="L9" s="234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35" t="s">
        <v>23</v>
      </c>
      <c r="G10" s="235"/>
      <c r="H10" s="235"/>
      <c r="I10" s="235"/>
      <c r="J10" s="235"/>
      <c r="K10" s="235"/>
      <c r="L10" s="235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40" t="s">
        <v>11</v>
      </c>
      <c r="G11" s="241"/>
      <c r="H11" s="82">
        <v>2015</v>
      </c>
      <c r="I11" s="83">
        <v>2016</v>
      </c>
      <c r="J11" s="83" t="s">
        <v>19</v>
      </c>
      <c r="K11" s="83" t="s">
        <v>20</v>
      </c>
      <c r="L11" s="83" t="s">
        <v>21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1" t="s">
        <v>2</v>
      </c>
      <c r="G12" s="72"/>
      <c r="H12" s="84">
        <v>1106.1310000000001</v>
      </c>
      <c r="I12" s="85">
        <v>1072.2349999999999</v>
      </c>
      <c r="J12" s="73">
        <f t="shared" ref="J12:J27" si="0">IFERROR(I12/I$27, " - ")</f>
        <v>0.41581979403592256</v>
      </c>
      <c r="K12" s="73">
        <f>IFERROR(I12/H12-1," - ")</f>
        <v>-3.0643748344454824E-2</v>
      </c>
      <c r="L12" s="75">
        <f>IFERROR(I12-H12, " - ")</f>
        <v>-33.896000000000186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58" t="s">
        <v>3</v>
      </c>
      <c r="G13" s="56"/>
      <c r="H13" s="27">
        <v>902.68100000000004</v>
      </c>
      <c r="I13" s="62">
        <v>849.154</v>
      </c>
      <c r="J13" s="73">
        <f t="shared" si="0"/>
        <v>0.32930751317088119</v>
      </c>
      <c r="K13" s="66">
        <f t="shared" ref="K13:K27" si="1">IFERROR(I13/H13-1," - ")</f>
        <v>-5.9297802878314765E-2</v>
      </c>
      <c r="L13" s="68">
        <f t="shared" ref="L13:L27" si="2">IFERROR(I13-H13, " - ")</f>
        <v>-53.527000000000044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58" t="s">
        <v>4</v>
      </c>
      <c r="G14" s="56"/>
      <c r="H14" s="27">
        <v>13.661</v>
      </c>
      <c r="I14" s="62">
        <v>13.026999999999999</v>
      </c>
      <c r="J14" s="78">
        <f t="shared" si="0"/>
        <v>5.0519563872714127E-3</v>
      </c>
      <c r="K14" s="65">
        <f t="shared" si="1"/>
        <v>-4.640948686040558E-2</v>
      </c>
      <c r="L14" s="69">
        <f t="shared" si="2"/>
        <v>-0.63400000000000034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58" t="s">
        <v>5</v>
      </c>
      <c r="G15" s="56"/>
      <c r="H15" s="27">
        <v>0.379</v>
      </c>
      <c r="I15" s="62">
        <v>1</v>
      </c>
      <c r="J15" s="78">
        <f t="shared" si="0"/>
        <v>3.8780658534362576E-4</v>
      </c>
      <c r="K15" s="65">
        <f t="shared" si="1"/>
        <v>1.6385224274406331</v>
      </c>
      <c r="L15" s="69">
        <f t="shared" si="2"/>
        <v>0.621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58" t="s">
        <v>6</v>
      </c>
      <c r="G16" s="56"/>
      <c r="H16" s="27">
        <v>9.0129999999999999</v>
      </c>
      <c r="I16" s="62">
        <v>4.2450000000000001</v>
      </c>
      <c r="J16" s="78">
        <f t="shared" si="0"/>
        <v>1.6462389547836915E-3</v>
      </c>
      <c r="K16" s="65">
        <f t="shared" si="1"/>
        <v>-0.52901364695439912</v>
      </c>
      <c r="L16" s="69">
        <f t="shared" si="2"/>
        <v>-4.7679999999999998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58" t="s">
        <v>17</v>
      </c>
      <c r="G17" s="56"/>
      <c r="H17" s="27">
        <v>66.617999999999995</v>
      </c>
      <c r="I17" s="62">
        <v>65.093999999999994</v>
      </c>
      <c r="J17" s="78">
        <f t="shared" si="0"/>
        <v>2.5243881866357974E-2</v>
      </c>
      <c r="K17" s="65">
        <f t="shared" si="1"/>
        <v>-2.2876699990993399E-2</v>
      </c>
      <c r="L17" s="69">
        <f t="shared" si="2"/>
        <v>-1.5240000000000009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58" t="s">
        <v>7</v>
      </c>
      <c r="G18" s="56"/>
      <c r="H18" s="27">
        <v>0.94499999999999995</v>
      </c>
      <c r="I18" s="62">
        <v>1.268</v>
      </c>
      <c r="J18" s="78">
        <f t="shared" si="0"/>
        <v>4.9173875021571748E-4</v>
      </c>
      <c r="K18" s="65">
        <f t="shared" si="1"/>
        <v>0.34179894179894199</v>
      </c>
      <c r="L18" s="69">
        <f t="shared" si="2"/>
        <v>0.32300000000000006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58" t="s">
        <v>8</v>
      </c>
      <c r="G19" s="56"/>
      <c r="H19" s="27">
        <v>0.35799999999999998</v>
      </c>
      <c r="I19" s="62">
        <v>1.0999999999999999E-2</v>
      </c>
      <c r="J19" s="78">
        <f t="shared" si="0"/>
        <v>4.265872438779883E-6</v>
      </c>
      <c r="K19" s="65">
        <f t="shared" si="1"/>
        <v>-0.96927374301675973</v>
      </c>
      <c r="L19" s="69">
        <f t="shared" si="2"/>
        <v>-0.34699999999999998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58" t="s">
        <v>9</v>
      </c>
      <c r="G20" s="56"/>
      <c r="H20" s="27">
        <v>21.864000000000001</v>
      </c>
      <c r="I20" s="62">
        <v>40.47</v>
      </c>
      <c r="J20" s="78">
        <f t="shared" si="0"/>
        <v>1.5694532508856534E-2</v>
      </c>
      <c r="K20" s="65">
        <f t="shared" si="1"/>
        <v>0.85098792535675072</v>
      </c>
      <c r="L20" s="69">
        <f t="shared" si="2"/>
        <v>18.605999999999998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59" t="s">
        <v>10</v>
      </c>
      <c r="G21" s="57"/>
      <c r="H21" s="63">
        <v>90.61</v>
      </c>
      <c r="I21" s="64">
        <v>97.968000000000004</v>
      </c>
      <c r="J21" s="79">
        <f t="shared" si="0"/>
        <v>3.7992635552944333E-2</v>
      </c>
      <c r="K21" s="67">
        <f t="shared" si="1"/>
        <v>8.1205164992826484E-2</v>
      </c>
      <c r="L21" s="70">
        <f t="shared" si="2"/>
        <v>7.3580000000000041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1" t="s">
        <v>13</v>
      </c>
      <c r="G22" s="72"/>
      <c r="H22" s="84">
        <v>1724.53</v>
      </c>
      <c r="I22" s="85">
        <v>1506.37</v>
      </c>
      <c r="J22" s="76">
        <f t="shared" si="0"/>
        <v>0.58418020596407749</v>
      </c>
      <c r="K22" s="76">
        <f t="shared" si="1"/>
        <v>-0.12650403298289969</v>
      </c>
      <c r="L22" s="77">
        <f t="shared" si="2"/>
        <v>-218.16000000000008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0" t="s">
        <v>14</v>
      </c>
      <c r="G23" s="61"/>
      <c r="H23" s="27">
        <v>2.6840000000000002</v>
      </c>
      <c r="I23" s="62">
        <v>0.875</v>
      </c>
      <c r="J23" s="78">
        <f t="shared" si="0"/>
        <v>3.3933076217567256E-4</v>
      </c>
      <c r="K23" s="65">
        <f t="shared" si="1"/>
        <v>-0.67399403874813713</v>
      </c>
      <c r="L23" s="69">
        <f t="shared" si="2"/>
        <v>-1.8090000000000002</v>
      </c>
      <c r="M23" s="86"/>
      <c r="N23" s="86"/>
      <c r="O23" s="86"/>
      <c r="P23" s="25"/>
    </row>
    <row r="24" spans="2:16" x14ac:dyDescent="0.25">
      <c r="B24" s="22"/>
      <c r="C24" s="8"/>
      <c r="D24" s="8"/>
      <c r="E24" s="8"/>
      <c r="F24" s="58" t="s">
        <v>15</v>
      </c>
      <c r="G24" s="56"/>
      <c r="H24" s="27">
        <v>885.76599999999996</v>
      </c>
      <c r="I24" s="62">
        <v>769.25099999999998</v>
      </c>
      <c r="J24" s="78">
        <f t="shared" si="0"/>
        <v>0.2983206035821695</v>
      </c>
      <c r="K24" s="65">
        <f t="shared" si="1"/>
        <v>-0.13154151322132479</v>
      </c>
      <c r="L24" s="69">
        <f t="shared" si="2"/>
        <v>-116.51499999999999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58" t="s">
        <v>16</v>
      </c>
      <c r="G25" s="56"/>
      <c r="H25" s="27">
        <v>186.66</v>
      </c>
      <c r="I25" s="62">
        <v>149.29</v>
      </c>
      <c r="J25" s="78">
        <f t="shared" si="0"/>
        <v>5.7895645125949892E-2</v>
      </c>
      <c r="K25" s="65">
        <f t="shared" si="1"/>
        <v>-0.20020357869923933</v>
      </c>
      <c r="L25" s="69">
        <f t="shared" si="2"/>
        <v>-37.370000000000005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59" t="s">
        <v>18</v>
      </c>
      <c r="G26" s="57"/>
      <c r="H26" s="63">
        <v>649.41999999999996</v>
      </c>
      <c r="I26" s="64">
        <v>586.95399999999995</v>
      </c>
      <c r="J26" s="79">
        <f t="shared" si="0"/>
        <v>0.22762462649378251</v>
      </c>
      <c r="K26" s="67">
        <f t="shared" si="1"/>
        <v>-9.6187367189184192E-2</v>
      </c>
      <c r="L26" s="70">
        <f t="shared" si="2"/>
        <v>-62.466000000000008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0"/>
      <c r="G27" s="81" t="s">
        <v>12</v>
      </c>
      <c r="H27" s="85">
        <f>+H22+H12</f>
        <v>2830.6610000000001</v>
      </c>
      <c r="I27" s="85">
        <f>+I22+I12</f>
        <v>2578.6049999999996</v>
      </c>
      <c r="J27" s="79">
        <f t="shared" si="0"/>
        <v>1</v>
      </c>
      <c r="K27" s="79">
        <f t="shared" si="1"/>
        <v>-8.9044926255740453E-2</v>
      </c>
      <c r="L27" s="77">
        <f t="shared" si="2"/>
        <v>-252.05600000000049</v>
      </c>
      <c r="M27" s="86"/>
      <c r="N27" s="86"/>
      <c r="O27" s="8"/>
      <c r="P27" s="25"/>
    </row>
    <row r="28" spans="2:16" x14ac:dyDescent="0.25">
      <c r="B28" s="22"/>
      <c r="C28" s="8"/>
      <c r="D28" s="8"/>
      <c r="E28" s="8"/>
      <c r="F28" s="87" t="s">
        <v>22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29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33" t="str">
        <f>+CONCATENATE("Los productos representativos en las exportaciones de tipo No Tradicional son: ",C40," con exportaciones de US$ ",FIXED(F40,1)," mil, ",C41," equivalente a US$ ",FIXED(F41,1)," mil  y  ",C42," por US$ ",FIXED(F42,1)," mil. En tanto los principales productos exportados de tipo Tradicional son: ",J55," con exportaciones por US$ ",FIXED(M55,1)," mil,  ",J44," por US$ ",FIXED(M44,1)," mil  y ",J45," por US$ ",FIXED(M45,1)," mil.")</f>
        <v>Los productos representativos en las exportaciones de tipo No Tradicional son: Uvas con exportaciones de US$ 261,791.1 mil, Espárragos equivalente a US$ 240,687.6 mil  y  Mandarinas y variedades por US$ 78,372.2 mil. En tanto los principales productos exportados de tipo Tradicional son: Nafta con exportaciones por US$ 557,317.6 mil,  Estaño por US$ 333,244.0 mil  y Hierro por US$ 286,957.1 mil.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5"/>
    </row>
    <row r="34" spans="2:16" x14ac:dyDescent="0.25">
      <c r="B34" s="2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5"/>
    </row>
    <row r="35" spans="2:16" x14ac:dyDescent="0.25">
      <c r="B35" s="2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5"/>
    </row>
    <row r="36" spans="2:16" x14ac:dyDescent="0.25">
      <c r="B36" s="22"/>
      <c r="C36" s="238" t="s">
        <v>27</v>
      </c>
      <c r="D36" s="238"/>
      <c r="E36" s="238"/>
      <c r="F36" s="238"/>
      <c r="G36" s="238"/>
      <c r="H36" s="238"/>
      <c r="I36" s="159"/>
      <c r="J36" s="238" t="s">
        <v>28</v>
      </c>
      <c r="K36" s="238"/>
      <c r="L36" s="238"/>
      <c r="M36" s="238"/>
      <c r="N36" s="238"/>
      <c r="O36" s="238"/>
      <c r="P36" s="25"/>
    </row>
    <row r="37" spans="2:16" x14ac:dyDescent="0.25">
      <c r="B37" s="22"/>
      <c r="C37" s="239" t="s">
        <v>26</v>
      </c>
      <c r="D37" s="239"/>
      <c r="E37" s="239"/>
      <c r="F37" s="239"/>
      <c r="G37" s="239"/>
      <c r="H37" s="239"/>
      <c r="I37" s="8"/>
      <c r="J37" s="239" t="s">
        <v>26</v>
      </c>
      <c r="K37" s="239"/>
      <c r="L37" s="239"/>
      <c r="M37" s="239"/>
      <c r="N37" s="239"/>
      <c r="O37" s="239"/>
      <c r="P37" s="25"/>
    </row>
    <row r="38" spans="2:16" x14ac:dyDescent="0.25">
      <c r="B38" s="22"/>
      <c r="C38" s="236" t="s">
        <v>11</v>
      </c>
      <c r="D38" s="237"/>
      <c r="E38" s="82">
        <v>2015</v>
      </c>
      <c r="F38" s="83">
        <v>2016</v>
      </c>
      <c r="G38" s="83" t="s">
        <v>19</v>
      </c>
      <c r="H38" s="83" t="s">
        <v>20</v>
      </c>
      <c r="I38" s="8"/>
      <c r="J38" s="236" t="s">
        <v>11</v>
      </c>
      <c r="K38" s="237"/>
      <c r="L38" s="82">
        <v>2015</v>
      </c>
      <c r="M38" s="83">
        <v>2016</v>
      </c>
      <c r="N38" s="83" t="s">
        <v>19</v>
      </c>
      <c r="O38" s="83" t="s">
        <v>20</v>
      </c>
      <c r="P38" s="25"/>
    </row>
    <row r="39" spans="2:16" x14ac:dyDescent="0.25">
      <c r="B39" s="22"/>
      <c r="C39" s="110" t="s">
        <v>3</v>
      </c>
      <c r="D39" s="166"/>
      <c r="E39" s="104">
        <v>902681.422450001</v>
      </c>
      <c r="F39" s="167">
        <v>849153.77060000366</v>
      </c>
      <c r="G39" s="114">
        <f>+F39/F$59</f>
        <v>0.79194708482600562</v>
      </c>
      <c r="H39" s="168">
        <f>IFERROR(F39/E39-1," - ")</f>
        <v>-5.9298497253567062E-2</v>
      </c>
      <c r="I39" s="191">
        <f>+F39-E39</f>
        <v>-53527.651849997346</v>
      </c>
      <c r="J39" s="110" t="s">
        <v>14</v>
      </c>
      <c r="K39" s="166"/>
      <c r="L39" s="104">
        <v>2684.4134999999997</v>
      </c>
      <c r="M39" s="167">
        <v>875.14049999999997</v>
      </c>
      <c r="N39" s="114">
        <f>+M39/M$59</f>
        <v>5.8095983207154332E-4</v>
      </c>
      <c r="O39" s="168">
        <f>IFERROR(M39/L39-1," - ")</f>
        <v>-0.67399191667006586</v>
      </c>
      <c r="P39" s="191">
        <f>+M39-L39</f>
        <v>-1809.2729999999997</v>
      </c>
    </row>
    <row r="40" spans="2:16" x14ac:dyDescent="0.25">
      <c r="B40" s="22"/>
      <c r="C40" s="182" t="s">
        <v>70</v>
      </c>
      <c r="D40" s="183"/>
      <c r="E40" s="184">
        <v>323749.38150000002</v>
      </c>
      <c r="F40" s="185">
        <v>261791.12180000273</v>
      </c>
      <c r="G40" s="186">
        <f t="shared" ref="G40:G59" si="3">+F40/F$59</f>
        <v>0.24415450171804376</v>
      </c>
      <c r="H40" s="187">
        <f t="shared" ref="H40:H59" si="4">IFERROR(F40/E40-1," - ")</f>
        <v>-0.19137722955000391</v>
      </c>
      <c r="I40" s="191">
        <f>+F40-E40</f>
        <v>-61958.259699997288</v>
      </c>
      <c r="J40" s="182" t="s">
        <v>80</v>
      </c>
      <c r="K40" s="183"/>
      <c r="L40" s="184">
        <v>2586.1142999999997</v>
      </c>
      <c r="M40" s="185">
        <v>740.5018</v>
      </c>
      <c r="N40" s="186">
        <f t="shared" ref="N40:N59" si="5">+M40/M$59</f>
        <v>4.9158026782748093E-4</v>
      </c>
      <c r="O40" s="187">
        <f t="shared" ref="O40:O59" si="6">IFERROR(M40/L40-1," - ")</f>
        <v>-0.7136623853013766</v>
      </c>
      <c r="P40" s="191">
        <f>+M40-L40</f>
        <v>-1845.6124999999997</v>
      </c>
    </row>
    <row r="41" spans="2:16" x14ac:dyDescent="0.25">
      <c r="B41" s="22"/>
      <c r="C41" s="182" t="s">
        <v>65</v>
      </c>
      <c r="D41" s="183"/>
      <c r="E41" s="184">
        <v>249151.98771000071</v>
      </c>
      <c r="F41" s="185">
        <v>240687.57812000078</v>
      </c>
      <c r="G41" s="186">
        <f t="shared" si="3"/>
        <v>0.22447268380058147</v>
      </c>
      <c r="H41" s="187">
        <f t="shared" si="4"/>
        <v>-3.3972876025585075E-2</v>
      </c>
      <c r="I41" s="191">
        <f t="shared" ref="I41:I59" si="7">+F41-E41</f>
        <v>-8464.4095899999375</v>
      </c>
      <c r="J41" s="182" t="s">
        <v>105</v>
      </c>
      <c r="K41" s="183"/>
      <c r="L41" s="184"/>
      <c r="M41" s="185">
        <v>121.8289</v>
      </c>
      <c r="N41" s="186">
        <f t="shared" si="5"/>
        <v>8.0875810553232132E-5</v>
      </c>
      <c r="O41" s="187" t="str">
        <f t="shared" si="6"/>
        <v xml:space="preserve"> - </v>
      </c>
      <c r="P41" s="191">
        <f t="shared" ref="P41:P59" si="8">+M41-L41</f>
        <v>121.8289</v>
      </c>
    </row>
    <row r="42" spans="2:16" x14ac:dyDescent="0.25">
      <c r="B42" s="22"/>
      <c r="C42" s="182" t="s">
        <v>143</v>
      </c>
      <c r="D42" s="183"/>
      <c r="E42" s="184">
        <v>74528.946200000035</v>
      </c>
      <c r="F42" s="185">
        <v>78372.22189999999</v>
      </c>
      <c r="G42" s="186">
        <f t="shared" si="3"/>
        <v>7.3092359492422848E-2</v>
      </c>
      <c r="H42" s="187">
        <f t="shared" si="4"/>
        <v>5.1567557250661311E-2</v>
      </c>
      <c r="I42" s="191">
        <f t="shared" si="7"/>
        <v>3843.2756999999547</v>
      </c>
      <c r="J42" s="182" t="s">
        <v>149</v>
      </c>
      <c r="K42" s="183"/>
      <c r="L42" s="184">
        <v>98.299199999999985</v>
      </c>
      <c r="M42" s="185">
        <v>12.809799999999999</v>
      </c>
      <c r="N42" s="186">
        <f t="shared" si="5"/>
        <v>8.5037536908302779E-6</v>
      </c>
      <c r="O42" s="187">
        <f t="shared" si="6"/>
        <v>-0.86968561290427593</v>
      </c>
      <c r="P42" s="191">
        <f t="shared" si="8"/>
        <v>-85.489399999999989</v>
      </c>
    </row>
    <row r="43" spans="2:16" x14ac:dyDescent="0.25">
      <c r="B43" s="22"/>
      <c r="C43" s="182" t="s">
        <v>67</v>
      </c>
      <c r="D43" s="183"/>
      <c r="E43" s="184">
        <v>52959.763820000015</v>
      </c>
      <c r="F43" s="185">
        <v>59145.329599999983</v>
      </c>
      <c r="G43" s="186">
        <f t="shared" si="3"/>
        <v>5.5160764727802583E-2</v>
      </c>
      <c r="H43" s="187">
        <f t="shared" si="4"/>
        <v>0.11679745780255946</v>
      </c>
      <c r="I43" s="191">
        <f t="shared" si="7"/>
        <v>6185.5657799999681</v>
      </c>
      <c r="J43" s="111" t="s">
        <v>15</v>
      </c>
      <c r="K43" s="169"/>
      <c r="L43" s="170">
        <v>885765.84750000003</v>
      </c>
      <c r="M43" s="171">
        <v>769251.42859999998</v>
      </c>
      <c r="N43" s="172">
        <f t="shared" si="5"/>
        <v>0.5106656368665955</v>
      </c>
      <c r="O43" s="173">
        <f t="shared" si="6"/>
        <v>-0.13154087982603102</v>
      </c>
      <c r="P43" s="191">
        <f t="shared" si="8"/>
        <v>-116514.41890000005</v>
      </c>
    </row>
    <row r="44" spans="2:16" x14ac:dyDescent="0.25">
      <c r="B44" s="22"/>
      <c r="C44" s="182" t="s">
        <v>137</v>
      </c>
      <c r="D44" s="183"/>
      <c r="E44" s="184">
        <v>31363.440100000218</v>
      </c>
      <c r="F44" s="185">
        <v>38229.972400000253</v>
      </c>
      <c r="G44" s="186">
        <f t="shared" si="3"/>
        <v>3.565445534530931E-2</v>
      </c>
      <c r="H44" s="187">
        <f t="shared" si="4"/>
        <v>0.21893428393398673</v>
      </c>
      <c r="I44" s="191">
        <f t="shared" si="7"/>
        <v>6866.5323000000353</v>
      </c>
      <c r="J44" s="182" t="s">
        <v>107</v>
      </c>
      <c r="K44" s="183"/>
      <c r="L44" s="184">
        <v>322222.46030000009</v>
      </c>
      <c r="M44" s="185">
        <v>333243.97669999977</v>
      </c>
      <c r="N44" s="186">
        <f t="shared" si="5"/>
        <v>0.2212231804407237</v>
      </c>
      <c r="O44" s="187">
        <f t="shared" si="6"/>
        <v>3.4204680796423359E-2</v>
      </c>
      <c r="P44" s="191">
        <f t="shared" si="8"/>
        <v>11021.516399999673</v>
      </c>
    </row>
    <row r="45" spans="2:16" x14ac:dyDescent="0.25">
      <c r="B45" s="22"/>
      <c r="C45" s="182" t="s">
        <v>121</v>
      </c>
      <c r="D45" s="183"/>
      <c r="E45" s="184">
        <v>25065.921699999952</v>
      </c>
      <c r="F45" s="185">
        <v>29263.148799999977</v>
      </c>
      <c r="G45" s="186">
        <f t="shared" si="3"/>
        <v>2.729171816385444E-2</v>
      </c>
      <c r="H45" s="187">
        <f t="shared" si="4"/>
        <v>0.1674475469218446</v>
      </c>
      <c r="I45" s="191">
        <f t="shared" si="7"/>
        <v>4197.2271000000255</v>
      </c>
      <c r="J45" s="182" t="s">
        <v>86</v>
      </c>
      <c r="K45" s="183"/>
      <c r="L45" s="184">
        <v>312883.00920000015</v>
      </c>
      <c r="M45" s="185">
        <v>286957.07740000018</v>
      </c>
      <c r="N45" s="186">
        <f t="shared" si="5"/>
        <v>0.19049573811067474</v>
      </c>
      <c r="O45" s="187">
        <f t="shared" si="6"/>
        <v>-8.2861424358865232E-2</v>
      </c>
      <c r="P45" s="191">
        <f t="shared" si="8"/>
        <v>-25925.931799999962</v>
      </c>
    </row>
    <row r="46" spans="2:16" x14ac:dyDescent="0.25">
      <c r="B46" s="22"/>
      <c r="C46" s="182" t="s">
        <v>131</v>
      </c>
      <c r="D46" s="183"/>
      <c r="E46" s="184">
        <v>1061.845</v>
      </c>
      <c r="F46" s="185">
        <v>12676.975399999999</v>
      </c>
      <c r="G46" s="186">
        <f t="shared" si="3"/>
        <v>1.1822939566466482E-2</v>
      </c>
      <c r="H46" s="187">
        <f t="shared" si="4"/>
        <v>10.93863077944521</v>
      </c>
      <c r="I46" s="191">
        <f t="shared" si="7"/>
        <v>11615.1304</v>
      </c>
      <c r="J46" s="182" t="s">
        <v>81</v>
      </c>
      <c r="K46" s="183"/>
      <c r="L46" s="184">
        <v>109684.67219999997</v>
      </c>
      <c r="M46" s="185">
        <v>81019.506799999988</v>
      </c>
      <c r="N46" s="186">
        <f t="shared" si="5"/>
        <v>5.378459694762984E-2</v>
      </c>
      <c r="O46" s="187">
        <f t="shared" si="6"/>
        <v>-0.2613415787734833</v>
      </c>
      <c r="P46" s="191">
        <f t="shared" si="8"/>
        <v>-28665.165399999983</v>
      </c>
    </row>
    <row r="47" spans="2:16" x14ac:dyDescent="0.25">
      <c r="B47" s="22"/>
      <c r="C47" s="182" t="s">
        <v>135</v>
      </c>
      <c r="D47" s="183"/>
      <c r="E47" s="184">
        <v>10811.510029999992</v>
      </c>
      <c r="F47" s="185">
        <v>11332.529179999998</v>
      </c>
      <c r="G47" s="186">
        <f t="shared" si="3"/>
        <v>1.0569067415746342E-2</v>
      </c>
      <c r="H47" s="187">
        <f t="shared" si="4"/>
        <v>4.8191154478354203E-2</v>
      </c>
      <c r="I47" s="191">
        <f t="shared" si="7"/>
        <v>521.01915000000554</v>
      </c>
      <c r="J47" s="182" t="s">
        <v>85</v>
      </c>
      <c r="K47" s="183"/>
      <c r="L47" s="184">
        <v>45641.345900000008</v>
      </c>
      <c r="M47" s="185">
        <v>63034.228200000012</v>
      </c>
      <c r="N47" s="186">
        <f t="shared" si="5"/>
        <v>4.1845114732813014E-2</v>
      </c>
      <c r="O47" s="187">
        <f t="shared" si="6"/>
        <v>0.38107733146405742</v>
      </c>
      <c r="P47" s="191">
        <f t="shared" si="8"/>
        <v>17392.882300000005</v>
      </c>
    </row>
    <row r="48" spans="2:16" x14ac:dyDescent="0.25">
      <c r="B48" s="22"/>
      <c r="C48" s="182" t="s">
        <v>144</v>
      </c>
      <c r="D48" s="183"/>
      <c r="E48" s="184">
        <v>14397.245180000007</v>
      </c>
      <c r="F48" s="185">
        <v>10621.669900000004</v>
      </c>
      <c r="G48" s="186">
        <f t="shared" si="3"/>
        <v>9.9060980525888017E-3</v>
      </c>
      <c r="H48" s="187">
        <f t="shared" si="4"/>
        <v>-0.26224289666504108</v>
      </c>
      <c r="I48" s="191">
        <f t="shared" si="7"/>
        <v>-3775.5752800000027</v>
      </c>
      <c r="J48" s="182" t="s">
        <v>84</v>
      </c>
      <c r="K48" s="183"/>
      <c r="L48" s="184">
        <v>52817.224399999999</v>
      </c>
      <c r="M48" s="185">
        <v>2830.7456999999999</v>
      </c>
      <c r="N48" s="186">
        <f t="shared" si="5"/>
        <v>1.8791834528389935E-3</v>
      </c>
      <c r="O48" s="187">
        <f t="shared" si="6"/>
        <v>-0.94640487583062016</v>
      </c>
      <c r="P48" s="191">
        <f t="shared" si="8"/>
        <v>-49986.4787</v>
      </c>
    </row>
    <row r="49" spans="2:16" x14ac:dyDescent="0.25">
      <c r="B49" s="22"/>
      <c r="C49" s="182" t="s">
        <v>145</v>
      </c>
      <c r="D49" s="183"/>
      <c r="E49" s="184">
        <v>14540.654399999999</v>
      </c>
      <c r="F49" s="185">
        <v>10089.078700000004</v>
      </c>
      <c r="G49" s="186">
        <f t="shared" si="3"/>
        <v>9.4093870176181205E-3</v>
      </c>
      <c r="H49" s="187">
        <f t="shared" si="4"/>
        <v>-0.30614686090056553</v>
      </c>
      <c r="I49" s="191">
        <f t="shared" si="7"/>
        <v>-4451.5756999999958</v>
      </c>
      <c r="J49" s="182" t="s">
        <v>82</v>
      </c>
      <c r="K49" s="183"/>
      <c r="L49" s="184">
        <v>41143.826700000005</v>
      </c>
      <c r="M49" s="185">
        <v>1494.8229999999999</v>
      </c>
      <c r="N49" s="186">
        <f t="shared" si="5"/>
        <v>9.9233450978063577E-4</v>
      </c>
      <c r="O49" s="187">
        <f t="shared" si="6"/>
        <v>-0.96366835270575357</v>
      </c>
      <c r="P49" s="191">
        <f t="shared" si="8"/>
        <v>-39649.003700000008</v>
      </c>
    </row>
    <row r="50" spans="2:16" x14ac:dyDescent="0.25">
      <c r="B50" s="22"/>
      <c r="C50" s="111" t="s">
        <v>17</v>
      </c>
      <c r="D50" s="169"/>
      <c r="E50" s="170">
        <v>66618.29766000004</v>
      </c>
      <c r="F50" s="171">
        <v>65093.736900000033</v>
      </c>
      <c r="G50" s="172">
        <f t="shared" si="3"/>
        <v>6.0708433458360238E-2</v>
      </c>
      <c r="H50" s="173">
        <f t="shared" si="4"/>
        <v>-2.2885015281851162E-2</v>
      </c>
      <c r="I50" s="191">
        <f t="shared" si="7"/>
        <v>-1524.5607600000076</v>
      </c>
      <c r="J50" s="182" t="s">
        <v>150</v>
      </c>
      <c r="K50" s="183"/>
      <c r="L50" s="184">
        <v>1372.4607000000001</v>
      </c>
      <c r="M50" s="185">
        <v>666.73269999999991</v>
      </c>
      <c r="N50" s="186">
        <f t="shared" si="5"/>
        <v>4.4260883529971084E-4</v>
      </c>
      <c r="O50" s="187">
        <f t="shared" si="6"/>
        <v>-0.51420634485198746</v>
      </c>
      <c r="P50" s="191">
        <f t="shared" si="8"/>
        <v>-705.72800000000018</v>
      </c>
    </row>
    <row r="51" spans="2:16" x14ac:dyDescent="0.25">
      <c r="B51" s="22"/>
      <c r="C51" s="182" t="s">
        <v>77</v>
      </c>
      <c r="D51" s="183"/>
      <c r="E51" s="184">
        <v>34184.877300000036</v>
      </c>
      <c r="F51" s="185">
        <v>30441.542200000022</v>
      </c>
      <c r="G51" s="186">
        <f t="shared" si="3"/>
        <v>2.8390724315883693E-2</v>
      </c>
      <c r="H51" s="187">
        <f t="shared" si="4"/>
        <v>-0.10950266303866507</v>
      </c>
      <c r="I51" s="191">
        <f t="shared" si="7"/>
        <v>-3743.3351000000148</v>
      </c>
      <c r="J51" s="111" t="s">
        <v>16</v>
      </c>
      <c r="K51" s="169"/>
      <c r="L51" s="170">
        <v>186659.95939999996</v>
      </c>
      <c r="M51" s="171">
        <v>149289.81310000003</v>
      </c>
      <c r="N51" s="172">
        <f t="shared" si="5"/>
        <v>9.9105669030936289E-2</v>
      </c>
      <c r="O51" s="173">
        <f t="shared" si="6"/>
        <v>-0.20020440602324452</v>
      </c>
      <c r="P51" s="191">
        <f t="shared" si="8"/>
        <v>-37370.146299999935</v>
      </c>
    </row>
    <row r="52" spans="2:16" x14ac:dyDescent="0.25">
      <c r="B52" s="22"/>
      <c r="C52" s="182" t="s">
        <v>146</v>
      </c>
      <c r="D52" s="183"/>
      <c r="E52" s="184">
        <v>10680.812199999998</v>
      </c>
      <c r="F52" s="185">
        <v>10470.220900000004</v>
      </c>
      <c r="G52" s="186">
        <f t="shared" si="3"/>
        <v>9.7648520283674569E-3</v>
      </c>
      <c r="H52" s="187">
        <f t="shared" si="4"/>
        <v>-1.9716787081041853E-2</v>
      </c>
      <c r="I52" s="191">
        <f t="shared" si="7"/>
        <v>-210.59129999999459</v>
      </c>
      <c r="J52" s="182" t="s">
        <v>89</v>
      </c>
      <c r="K52" s="183"/>
      <c r="L52" s="184">
        <v>163291.58319999996</v>
      </c>
      <c r="M52" s="185">
        <v>134302.80860000002</v>
      </c>
      <c r="N52" s="186">
        <f t="shared" si="5"/>
        <v>8.9156583578285584E-2</v>
      </c>
      <c r="O52" s="187">
        <f t="shared" si="6"/>
        <v>-0.1775276718610439</v>
      </c>
      <c r="P52" s="191">
        <f t="shared" si="8"/>
        <v>-28988.774599999946</v>
      </c>
    </row>
    <row r="53" spans="2:16" x14ac:dyDescent="0.25">
      <c r="B53" s="22"/>
      <c r="C53" s="111" t="s">
        <v>9</v>
      </c>
      <c r="D53" s="169"/>
      <c r="E53" s="170">
        <v>21863.511300000006</v>
      </c>
      <c r="F53" s="171">
        <v>40469.551800000008</v>
      </c>
      <c r="G53" s="172">
        <f t="shared" si="3"/>
        <v>3.7743156400964935E-2</v>
      </c>
      <c r="H53" s="173">
        <f t="shared" si="4"/>
        <v>0.85100879930480322</v>
      </c>
      <c r="I53" s="191">
        <f t="shared" si="7"/>
        <v>18606.040500000003</v>
      </c>
      <c r="J53" s="182" t="s">
        <v>90</v>
      </c>
      <c r="K53" s="183"/>
      <c r="L53" s="184">
        <v>23368.376200000002</v>
      </c>
      <c r="M53" s="185">
        <v>14987.004499999999</v>
      </c>
      <c r="N53" s="186">
        <f t="shared" si="5"/>
        <v>9.9490854526507033E-3</v>
      </c>
      <c r="O53" s="187">
        <f t="shared" si="6"/>
        <v>-0.35866299088423625</v>
      </c>
      <c r="P53" s="191">
        <f t="shared" si="8"/>
        <v>-8381.3717000000033</v>
      </c>
    </row>
    <row r="54" spans="2:16" x14ac:dyDescent="0.25">
      <c r="B54" s="22"/>
      <c r="C54" s="182" t="s">
        <v>142</v>
      </c>
      <c r="D54" s="188"/>
      <c r="E54" s="184">
        <v>15197.982800000005</v>
      </c>
      <c r="F54" s="185">
        <v>28438.186400000028</v>
      </c>
      <c r="G54" s="186">
        <f t="shared" si="3"/>
        <v>2.6522332699889073E-2</v>
      </c>
      <c r="H54" s="187">
        <f t="shared" si="4"/>
        <v>0.87118164128992293</v>
      </c>
      <c r="I54" s="191">
        <f t="shared" si="7"/>
        <v>13240.203600000023</v>
      </c>
      <c r="J54" s="111" t="s">
        <v>18</v>
      </c>
      <c r="K54" s="190"/>
      <c r="L54" s="170">
        <v>649419.69759999961</v>
      </c>
      <c r="M54" s="171">
        <v>586953.68280000053</v>
      </c>
      <c r="N54" s="172">
        <f t="shared" si="5"/>
        <v>0.38964773427039684</v>
      </c>
      <c r="O54" s="173">
        <f t="shared" si="6"/>
        <v>-9.6187434768069013E-2</v>
      </c>
      <c r="P54" s="191">
        <f t="shared" si="8"/>
        <v>-62466.014799999073</v>
      </c>
    </row>
    <row r="55" spans="2:16" x14ac:dyDescent="0.25">
      <c r="B55" s="22"/>
      <c r="C55" s="111" t="s">
        <v>10</v>
      </c>
      <c r="D55" s="169"/>
      <c r="E55" s="170">
        <v>90610.045750000019</v>
      </c>
      <c r="F55" s="171">
        <v>97967.668470000048</v>
      </c>
      <c r="G55" s="172">
        <f t="shared" si="3"/>
        <v>9.1367679374721705E-2</v>
      </c>
      <c r="H55" s="173">
        <f t="shared" si="4"/>
        <v>8.120096021472345E-2</v>
      </c>
      <c r="I55" s="191">
        <f t="shared" si="7"/>
        <v>7357.6227200000285</v>
      </c>
      <c r="J55" s="182" t="s">
        <v>151</v>
      </c>
      <c r="K55" s="183"/>
      <c r="L55" s="184">
        <v>610068.37319999957</v>
      </c>
      <c r="M55" s="185">
        <v>557317.59110000054</v>
      </c>
      <c r="N55" s="186">
        <f t="shared" si="5"/>
        <v>0.36997388891952016</v>
      </c>
      <c r="O55" s="187">
        <f t="shared" si="6"/>
        <v>-8.646700012214148E-2</v>
      </c>
      <c r="P55" s="191">
        <f t="shared" si="8"/>
        <v>-52750.782099999022</v>
      </c>
    </row>
    <row r="56" spans="2:16" x14ac:dyDescent="0.25">
      <c r="B56" s="22"/>
      <c r="C56" s="182" t="s">
        <v>147</v>
      </c>
      <c r="D56" s="183"/>
      <c r="E56" s="184">
        <v>7639.5355400000008</v>
      </c>
      <c r="F56" s="185">
        <v>26998.924709999999</v>
      </c>
      <c r="G56" s="186">
        <f t="shared" si="3"/>
        <v>2.5180032707636919E-2</v>
      </c>
      <c r="H56" s="187">
        <f t="shared" si="4"/>
        <v>2.5341055184095649</v>
      </c>
      <c r="I56" s="191">
        <f t="shared" si="7"/>
        <v>19359.389169999999</v>
      </c>
      <c r="J56" s="182" t="s">
        <v>152</v>
      </c>
      <c r="K56" s="183"/>
      <c r="L56" s="184">
        <v>25855.335599999988</v>
      </c>
      <c r="M56" s="185">
        <v>16910.055300000004</v>
      </c>
      <c r="N56" s="186">
        <f t="shared" si="5"/>
        <v>1.1225697916401439E-2</v>
      </c>
      <c r="O56" s="187">
        <f t="shared" si="6"/>
        <v>-0.34597424834818191</v>
      </c>
      <c r="P56" s="191">
        <f t="shared" si="8"/>
        <v>-8945.280299999984</v>
      </c>
    </row>
    <row r="57" spans="2:16" x14ac:dyDescent="0.25">
      <c r="B57" s="22"/>
      <c r="C57" s="182" t="s">
        <v>148</v>
      </c>
      <c r="D57" s="183"/>
      <c r="E57" s="184">
        <v>18528.06684000001</v>
      </c>
      <c r="F57" s="185">
        <v>26583.09373000003</v>
      </c>
      <c r="G57" s="186">
        <f t="shared" si="3"/>
        <v>2.4792215867162164E-2</v>
      </c>
      <c r="H57" s="187">
        <f t="shared" si="4"/>
        <v>0.43474729228686293</v>
      </c>
      <c r="I57" s="191">
        <f t="shared" si="7"/>
        <v>8055.0268900000192</v>
      </c>
      <c r="J57" s="182" t="s">
        <v>153</v>
      </c>
      <c r="K57" s="183"/>
      <c r="L57" s="184">
        <v>4342.951799999998</v>
      </c>
      <c r="M57" s="185">
        <v>12726.036399999997</v>
      </c>
      <c r="N57" s="186">
        <f t="shared" si="5"/>
        <v>8.4481474344752019E-3</v>
      </c>
      <c r="O57" s="187">
        <f t="shared" si="6"/>
        <v>1.9302734605527978</v>
      </c>
      <c r="P57" s="191">
        <f t="shared" si="8"/>
        <v>8383.0845999999983</v>
      </c>
    </row>
    <row r="58" spans="2:16" x14ac:dyDescent="0.25">
      <c r="B58" s="22"/>
      <c r="C58" s="182" t="s">
        <v>155</v>
      </c>
      <c r="D58" s="177"/>
      <c r="E58" s="178">
        <v>20688.2533</v>
      </c>
      <c r="F58" s="179">
        <v>13887.174200000007</v>
      </c>
      <c r="G58" s="180">
        <f t="shared" si="3"/>
        <v>1.2951608418802532E-2</v>
      </c>
      <c r="H58" s="181">
        <f t="shared" si="4"/>
        <v>-0.32874109773201554</v>
      </c>
      <c r="I58" s="191">
        <f t="shared" si="7"/>
        <v>-6801.0790999999936</v>
      </c>
      <c r="J58" s="176" t="s">
        <v>154</v>
      </c>
      <c r="K58" s="177"/>
      <c r="L58" s="178">
        <v>9148.2904000000017</v>
      </c>
      <c r="M58" s="179"/>
      <c r="N58" s="180">
        <f t="shared" si="5"/>
        <v>0</v>
      </c>
      <c r="O58" s="181">
        <f t="shared" si="6"/>
        <v>-1</v>
      </c>
      <c r="P58" s="191">
        <f t="shared" si="8"/>
        <v>-9148.2904000000017</v>
      </c>
    </row>
    <row r="59" spans="2:16" x14ac:dyDescent="0.25">
      <c r="B59" s="22"/>
      <c r="C59" s="105" t="s">
        <v>2</v>
      </c>
      <c r="D59" s="106"/>
      <c r="E59" s="92">
        <v>1106131.125400001</v>
      </c>
      <c r="F59" s="92">
        <v>1072235.4900600039</v>
      </c>
      <c r="G59" s="79">
        <f t="shared" si="3"/>
        <v>1</v>
      </c>
      <c r="H59" s="107">
        <f t="shared" si="4"/>
        <v>-3.0643415198844171E-2</v>
      </c>
      <c r="I59" s="191">
        <f t="shared" si="7"/>
        <v>-33895.63533999701</v>
      </c>
      <c r="J59" s="105" t="s">
        <v>13</v>
      </c>
      <c r="K59" s="106"/>
      <c r="L59" s="92">
        <v>1724529.9179999994</v>
      </c>
      <c r="M59" s="92">
        <v>1506370.0650000004</v>
      </c>
      <c r="N59" s="79">
        <f t="shared" si="5"/>
        <v>1</v>
      </c>
      <c r="O59" s="107">
        <f t="shared" si="6"/>
        <v>-0.12650395375744306</v>
      </c>
      <c r="P59" s="191">
        <f t="shared" si="8"/>
        <v>-218159.85299999896</v>
      </c>
    </row>
    <row r="60" spans="2:16" x14ac:dyDescent="0.25">
      <c r="B60" s="22"/>
      <c r="C60" s="87" t="s">
        <v>25</v>
      </c>
      <c r="D60" s="8"/>
      <c r="E60" s="33"/>
      <c r="F60" s="8"/>
      <c r="G60" s="8"/>
      <c r="H60" s="8"/>
      <c r="I60" s="8"/>
      <c r="J60" s="87" t="s">
        <v>25</v>
      </c>
      <c r="K60" s="8"/>
      <c r="L60" s="8"/>
      <c r="M60" s="8"/>
      <c r="N60" s="8"/>
      <c r="O60" s="8"/>
      <c r="P60" s="25"/>
    </row>
    <row r="61" spans="2:16" x14ac:dyDescent="0.25">
      <c r="B61" s="22"/>
      <c r="C61" s="87"/>
      <c r="D61" s="8"/>
      <c r="E61" s="33"/>
      <c r="F61" s="8"/>
      <c r="G61" s="8"/>
      <c r="H61" s="8"/>
      <c r="I61" s="8"/>
      <c r="J61" s="87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30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33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US$ 469.9 millones, seguido de Países Bajos por US$ 105.4 millones y Reino Unido por US$ 79.0 millones, como los principales. En tanto los principales destinos para las exportaciones Tradicionales son: China con exportaciones por US$ 479.7 millones, seguido deEstados Unidos por US$ 263.5 millones y Brasil por US$ 202.7 millones.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5"/>
    </row>
    <row r="67" spans="2:16" x14ac:dyDescent="0.25">
      <c r="B67" s="2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5"/>
    </row>
    <row r="68" spans="2:16" x14ac:dyDescent="0.25">
      <c r="B68" s="2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5"/>
    </row>
    <row r="69" spans="2:16" x14ac:dyDescent="0.25">
      <c r="B69" s="22"/>
      <c r="C69" s="238" t="s">
        <v>31</v>
      </c>
      <c r="D69" s="238"/>
      <c r="E69" s="238"/>
      <c r="F69" s="238"/>
      <c r="G69" s="238"/>
      <c r="H69" s="238"/>
      <c r="I69" s="159"/>
      <c r="J69" s="238" t="s">
        <v>32</v>
      </c>
      <c r="K69" s="238"/>
      <c r="L69" s="238"/>
      <c r="M69" s="238"/>
      <c r="N69" s="238"/>
      <c r="O69" s="238"/>
      <c r="P69" s="25"/>
    </row>
    <row r="70" spans="2:16" x14ac:dyDescent="0.25">
      <c r="B70" s="22"/>
      <c r="C70" s="239" t="s">
        <v>23</v>
      </c>
      <c r="D70" s="239"/>
      <c r="E70" s="239"/>
      <c r="F70" s="239"/>
      <c r="G70" s="239"/>
      <c r="H70" s="239"/>
      <c r="I70" s="8"/>
      <c r="J70" s="239" t="s">
        <v>23</v>
      </c>
      <c r="K70" s="239"/>
      <c r="L70" s="239"/>
      <c r="M70" s="239"/>
      <c r="N70" s="239"/>
      <c r="O70" s="239"/>
      <c r="P70" s="25"/>
    </row>
    <row r="71" spans="2:16" x14ac:dyDescent="0.25">
      <c r="B71" s="22"/>
      <c r="C71" s="236" t="s">
        <v>40</v>
      </c>
      <c r="D71" s="237"/>
      <c r="E71" s="82">
        <v>2015</v>
      </c>
      <c r="F71" s="83">
        <v>2016</v>
      </c>
      <c r="G71" s="83" t="s">
        <v>19</v>
      </c>
      <c r="H71" s="83" t="s">
        <v>20</v>
      </c>
      <c r="I71" s="8"/>
      <c r="J71" s="236" t="s">
        <v>11</v>
      </c>
      <c r="K71" s="237"/>
      <c r="L71" s="82">
        <v>2015</v>
      </c>
      <c r="M71" s="83">
        <v>2016</v>
      </c>
      <c r="N71" s="83" t="s">
        <v>19</v>
      </c>
      <c r="O71" s="83" t="s">
        <v>20</v>
      </c>
      <c r="P71" s="25"/>
    </row>
    <row r="72" spans="2:16" x14ac:dyDescent="0.25">
      <c r="B72" s="22"/>
      <c r="C72" s="196" t="s">
        <v>35</v>
      </c>
      <c r="D72" s="124"/>
      <c r="E72" s="127">
        <v>455.32999722999597</v>
      </c>
      <c r="F72" s="194">
        <v>469.87297263999426</v>
      </c>
      <c r="G72" s="128">
        <f t="shared" ref="G72:G88" si="9">+F72/F$90</f>
        <v>0.43821827550862852</v>
      </c>
      <c r="H72" s="129">
        <f>IFERROR(F72/E72-1," - ")</f>
        <v>3.193941866002814E-2</v>
      </c>
      <c r="I72" s="3"/>
      <c r="J72" s="199" t="s">
        <v>37</v>
      </c>
      <c r="K72" s="124"/>
      <c r="L72" s="127">
        <v>610.23978739999973</v>
      </c>
      <c r="M72" s="193">
        <v>479.71573289999998</v>
      </c>
      <c r="N72" s="128">
        <f>+M72/M$90</f>
        <v>0.31845810318845968</v>
      </c>
      <c r="O72" s="129">
        <f>IFERROR(M72/L72-1," - ")</f>
        <v>-0.21388978102544454</v>
      </c>
      <c r="P72" s="25"/>
    </row>
    <row r="73" spans="2:16" x14ac:dyDescent="0.25">
      <c r="B73" s="22"/>
      <c r="C73" s="94" t="s">
        <v>33</v>
      </c>
      <c r="D73" s="95"/>
      <c r="E73" s="113">
        <v>117.61365714999897</v>
      </c>
      <c r="F73" s="93">
        <v>105.36207815000037</v>
      </c>
      <c r="G73" s="118">
        <f t="shared" si="9"/>
        <v>9.8263979584699609E-2</v>
      </c>
      <c r="H73" s="115">
        <f t="shared" ref="H73:H90" si="10">IFERROR(F73/E73-1," - ")</f>
        <v>-0.10416799627592144</v>
      </c>
      <c r="I73" s="3"/>
      <c r="J73" s="200" t="s">
        <v>35</v>
      </c>
      <c r="K73" s="95"/>
      <c r="L73" s="113">
        <v>289.2818594000002</v>
      </c>
      <c r="M73" s="201">
        <v>263.53271799999987</v>
      </c>
      <c r="N73" s="118">
        <f>+M73/M$90</f>
        <v>0.17494554325962405</v>
      </c>
      <c r="O73" s="115">
        <f t="shared" ref="O73:O90" si="11">IFERROR(M73/L73-1," - ")</f>
        <v>-8.901056379202843E-2</v>
      </c>
      <c r="P73" s="25"/>
    </row>
    <row r="74" spans="2:16" x14ac:dyDescent="0.25">
      <c r="B74" s="22"/>
      <c r="C74" s="94" t="s">
        <v>44</v>
      </c>
      <c r="D74" s="95"/>
      <c r="E74" s="113">
        <v>86.321866569999329</v>
      </c>
      <c r="F74" s="93">
        <v>78.983573900000238</v>
      </c>
      <c r="G74" s="118">
        <f t="shared" si="9"/>
        <v>7.3662558953960885E-2</v>
      </c>
      <c r="H74" s="115">
        <f t="shared" si="10"/>
        <v>-8.5010820103714857E-2</v>
      </c>
      <c r="I74" s="3"/>
      <c r="J74" s="174" t="s">
        <v>196</v>
      </c>
      <c r="K74" s="95"/>
      <c r="L74" s="113">
        <v>87.418308600000017</v>
      </c>
      <c r="M74" s="175">
        <v>202.65956290000008</v>
      </c>
      <c r="N74" s="118">
        <f t="shared" ref="N74:N88" si="12">+M74/M$90</f>
        <v>0.13453504975537225</v>
      </c>
      <c r="O74" s="115">
        <f t="shared" si="11"/>
        <v>1.3182736676742342</v>
      </c>
      <c r="P74" s="25"/>
    </row>
    <row r="75" spans="2:16" x14ac:dyDescent="0.25">
      <c r="B75" s="22"/>
      <c r="C75" s="94" t="s">
        <v>43</v>
      </c>
      <c r="D75" s="95"/>
      <c r="E75" s="113">
        <v>62.415325480000121</v>
      </c>
      <c r="F75" s="93">
        <v>69.214193419999987</v>
      </c>
      <c r="G75" s="118">
        <f t="shared" si="9"/>
        <v>6.4551328225622179E-2</v>
      </c>
      <c r="H75" s="115">
        <f t="shared" si="10"/>
        <v>0.10892946384103119</v>
      </c>
      <c r="I75" s="3"/>
      <c r="J75" s="94" t="s">
        <v>33</v>
      </c>
      <c r="K75" s="95"/>
      <c r="L75" s="113">
        <v>75.952436800000001</v>
      </c>
      <c r="M75" s="93">
        <v>89.386310699999967</v>
      </c>
      <c r="N75" s="118">
        <f t="shared" si="12"/>
        <v>5.9338881350531392E-2</v>
      </c>
      <c r="O75" s="115">
        <f t="shared" si="11"/>
        <v>0.17687219088670458</v>
      </c>
      <c r="P75" s="25"/>
    </row>
    <row r="76" spans="2:16" x14ac:dyDescent="0.25">
      <c r="B76" s="22"/>
      <c r="C76" s="94" t="s">
        <v>191</v>
      </c>
      <c r="D76" s="95"/>
      <c r="E76" s="113">
        <v>69.980979799999602</v>
      </c>
      <c r="F76" s="93">
        <v>49.225561700000149</v>
      </c>
      <c r="G76" s="118">
        <f t="shared" si="9"/>
        <v>4.5909303184469966E-2</v>
      </c>
      <c r="H76" s="115">
        <f t="shared" si="10"/>
        <v>-0.29658656050996834</v>
      </c>
      <c r="I76" s="3"/>
      <c r="J76" s="94" t="s">
        <v>36</v>
      </c>
      <c r="K76" s="95"/>
      <c r="L76" s="113">
        <v>99.351026400000038</v>
      </c>
      <c r="M76" s="93">
        <v>83.812135200000029</v>
      </c>
      <c r="N76" s="118">
        <f t="shared" si="12"/>
        <v>5.5638478727006002E-2</v>
      </c>
      <c r="O76" s="115">
        <f t="shared" si="11"/>
        <v>-0.15640393222953153</v>
      </c>
      <c r="P76" s="25"/>
    </row>
    <row r="77" spans="2:16" x14ac:dyDescent="0.25">
      <c r="B77" s="22"/>
      <c r="C77" s="198" t="s">
        <v>37</v>
      </c>
      <c r="D77" s="95"/>
      <c r="E77" s="113">
        <v>65.905422900000033</v>
      </c>
      <c r="F77" s="195">
        <v>44.921165099999826</v>
      </c>
      <c r="G77" s="118">
        <f t="shared" si="9"/>
        <v>4.189488787439305E-2</v>
      </c>
      <c r="H77" s="115">
        <f t="shared" si="10"/>
        <v>-0.31839956223086763</v>
      </c>
      <c r="I77" s="3"/>
      <c r="J77" s="94" t="s">
        <v>199</v>
      </c>
      <c r="K77" s="95"/>
      <c r="L77" s="113">
        <v>64.461421900000005</v>
      </c>
      <c r="M77" s="93">
        <v>76.470767300000034</v>
      </c>
      <c r="N77" s="118">
        <f t="shared" si="12"/>
        <v>5.0764929798123991E-2</v>
      </c>
      <c r="O77" s="115">
        <f t="shared" si="11"/>
        <v>0.18630283115116986</v>
      </c>
      <c r="P77" s="25"/>
    </row>
    <row r="78" spans="2:16" x14ac:dyDescent="0.25">
      <c r="B78" s="22"/>
      <c r="C78" s="94" t="s">
        <v>194</v>
      </c>
      <c r="D78" s="95"/>
      <c r="E78" s="113">
        <v>24.206573200000001</v>
      </c>
      <c r="F78" s="93">
        <v>34.243019100000019</v>
      </c>
      <c r="G78" s="118">
        <f t="shared" si="9"/>
        <v>3.1936113911595891E-2</v>
      </c>
      <c r="H78" s="115">
        <f t="shared" si="10"/>
        <v>0.41461655134234432</v>
      </c>
      <c r="I78" s="3"/>
      <c r="J78" s="94" t="s">
        <v>38</v>
      </c>
      <c r="K78" s="95"/>
      <c r="L78" s="113">
        <v>30.470680499999997</v>
      </c>
      <c r="M78" s="93">
        <v>36.068760600000005</v>
      </c>
      <c r="N78" s="118">
        <f t="shared" si="12"/>
        <v>2.3944157544295231E-2</v>
      </c>
      <c r="O78" s="115">
        <f t="shared" si="11"/>
        <v>0.18372021917922088</v>
      </c>
      <c r="P78" s="25"/>
    </row>
    <row r="79" spans="2:16" x14ac:dyDescent="0.25">
      <c r="B79" s="22"/>
      <c r="C79" s="94" t="s">
        <v>34</v>
      </c>
      <c r="D79" s="95"/>
      <c r="E79" s="113">
        <v>30.37060975000011</v>
      </c>
      <c r="F79" s="93">
        <v>29.994515000000021</v>
      </c>
      <c r="G79" s="118">
        <f t="shared" si="9"/>
        <v>2.7973825700522762E-2</v>
      </c>
      <c r="H79" s="115">
        <f t="shared" si="10"/>
        <v>-1.2383510014977173E-2</v>
      </c>
      <c r="I79" s="3"/>
      <c r="J79" s="94" t="s">
        <v>43</v>
      </c>
      <c r="K79" s="95"/>
      <c r="L79" s="113">
        <v>37.498187200000004</v>
      </c>
      <c r="M79" s="93">
        <v>33.889359300000002</v>
      </c>
      <c r="N79" s="118">
        <f t="shared" si="12"/>
        <v>2.2497367379860196E-2</v>
      </c>
      <c r="O79" s="115">
        <f t="shared" si="11"/>
        <v>-9.6240063039634061E-2</v>
      </c>
      <c r="P79" s="25"/>
    </row>
    <row r="80" spans="2:16" x14ac:dyDescent="0.25">
      <c r="B80" s="22"/>
      <c r="C80" s="94" t="s">
        <v>189</v>
      </c>
      <c r="D80" s="95"/>
      <c r="E80" s="113">
        <v>17.712515760000009</v>
      </c>
      <c r="F80" s="93">
        <v>18.288455169999999</v>
      </c>
      <c r="G80" s="118">
        <f t="shared" si="9"/>
        <v>1.705638705134602E-2</v>
      </c>
      <c r="H80" s="115">
        <f t="shared" si="10"/>
        <v>3.2515957518616689E-2</v>
      </c>
      <c r="I80" s="3"/>
      <c r="J80" s="94" t="s">
        <v>214</v>
      </c>
      <c r="K80" s="95"/>
      <c r="L80" s="113"/>
      <c r="M80" s="93">
        <v>33.330478300000003</v>
      </c>
      <c r="N80" s="118">
        <f t="shared" si="12"/>
        <v>2.2126355609843534E-2</v>
      </c>
      <c r="O80" s="115" t="str">
        <f t="shared" si="11"/>
        <v xml:space="preserve"> - </v>
      </c>
      <c r="P80" s="25"/>
    </row>
    <row r="81" spans="2:16" x14ac:dyDescent="0.25">
      <c r="B81" s="22"/>
      <c r="C81" s="94" t="s">
        <v>185</v>
      </c>
      <c r="D81" s="95"/>
      <c r="E81" s="113">
        <v>3.3880031000000002</v>
      </c>
      <c r="F81" s="93">
        <v>17.440570099999988</v>
      </c>
      <c r="G81" s="118">
        <f t="shared" si="9"/>
        <v>1.6265622834546523E-2</v>
      </c>
      <c r="H81" s="115">
        <f t="shared" si="10"/>
        <v>4.1477432532455438</v>
      </c>
      <c r="I81" s="3"/>
      <c r="J81" s="94" t="s">
        <v>192</v>
      </c>
      <c r="K81" s="95"/>
      <c r="L81" s="113"/>
      <c r="M81" s="93">
        <v>27.456357800000006</v>
      </c>
      <c r="N81" s="118">
        <f t="shared" si="12"/>
        <v>1.8226835239682156E-2</v>
      </c>
      <c r="O81" s="115" t="str">
        <f t="shared" si="11"/>
        <v xml:space="preserve"> - </v>
      </c>
      <c r="P81" s="25"/>
    </row>
    <row r="82" spans="2:16" x14ac:dyDescent="0.25">
      <c r="B82" s="22"/>
      <c r="C82" s="94" t="s">
        <v>36</v>
      </c>
      <c r="D82" s="95"/>
      <c r="E82" s="113">
        <v>17.024652800000002</v>
      </c>
      <c r="F82" s="93">
        <v>16.875213919999993</v>
      </c>
      <c r="G82" s="118">
        <f t="shared" si="9"/>
        <v>1.5738353924279653E-2</v>
      </c>
      <c r="H82" s="115">
        <f t="shared" si="10"/>
        <v>-8.7777931071820747E-3</v>
      </c>
      <c r="I82" s="3"/>
      <c r="J82" s="94" t="s">
        <v>194</v>
      </c>
      <c r="K82" s="95"/>
      <c r="L82" s="113">
        <v>144.62868750000001</v>
      </c>
      <c r="M82" s="93">
        <v>25.893892400000013</v>
      </c>
      <c r="N82" s="118">
        <f t="shared" si="12"/>
        <v>1.7189596447088042E-2</v>
      </c>
      <c r="O82" s="115">
        <f t="shared" si="11"/>
        <v>-0.82096295798853869</v>
      </c>
      <c r="P82" s="25"/>
    </row>
    <row r="83" spans="2:16" x14ac:dyDescent="0.25">
      <c r="B83" s="22"/>
      <c r="C83" s="94" t="s">
        <v>184</v>
      </c>
      <c r="D83" s="95"/>
      <c r="E83" s="113">
        <v>18.409515340000002</v>
      </c>
      <c r="F83" s="93">
        <v>15.578697299999982</v>
      </c>
      <c r="G83" s="118">
        <f t="shared" si="9"/>
        <v>1.4529181849128207E-2</v>
      </c>
      <c r="H83" s="115">
        <f t="shared" si="10"/>
        <v>-0.15376928657373445</v>
      </c>
      <c r="I83" s="3"/>
      <c r="J83" s="94" t="s">
        <v>34</v>
      </c>
      <c r="K83" s="95"/>
      <c r="L83" s="113">
        <v>46.752902899999995</v>
      </c>
      <c r="M83" s="93">
        <v>25.052829100000004</v>
      </c>
      <c r="N83" s="118">
        <f t="shared" si="12"/>
        <v>1.6631258654912145E-2</v>
      </c>
      <c r="O83" s="115">
        <f t="shared" si="11"/>
        <v>-0.46414388099952597</v>
      </c>
      <c r="P83" s="25"/>
    </row>
    <row r="84" spans="2:16" x14ac:dyDescent="0.25">
      <c r="B84" s="22"/>
      <c r="C84" s="94" t="s">
        <v>38</v>
      </c>
      <c r="D84" s="95"/>
      <c r="E84" s="113">
        <v>8.0889220000000055</v>
      </c>
      <c r="F84" s="93">
        <v>12.815197250000006</v>
      </c>
      <c r="G84" s="118">
        <f t="shared" si="9"/>
        <v>1.195185500380048E-2</v>
      </c>
      <c r="H84" s="115">
        <f t="shared" si="10"/>
        <v>0.58428987818154221</v>
      </c>
      <c r="I84" s="3"/>
      <c r="J84" s="94" t="s">
        <v>44</v>
      </c>
      <c r="K84" s="95"/>
      <c r="L84" s="113">
        <v>23.085073599999994</v>
      </c>
      <c r="M84" s="93">
        <v>14.6209585</v>
      </c>
      <c r="N84" s="118">
        <f t="shared" si="12"/>
        <v>9.7060871499034113E-3</v>
      </c>
      <c r="O84" s="115">
        <f t="shared" si="11"/>
        <v>-0.36664882454609093</v>
      </c>
      <c r="P84" s="25"/>
    </row>
    <row r="85" spans="2:16" x14ac:dyDescent="0.25">
      <c r="B85" s="22"/>
      <c r="C85" s="174" t="s">
        <v>196</v>
      </c>
      <c r="D85" s="95"/>
      <c r="E85" s="113">
        <v>10.516855700000001</v>
      </c>
      <c r="F85" s="175">
        <v>9.4262386999999972</v>
      </c>
      <c r="G85" s="118">
        <f t="shared" si="9"/>
        <v>8.79120593899658E-3</v>
      </c>
      <c r="H85" s="115">
        <f t="shared" si="10"/>
        <v>-0.10370181270053969</v>
      </c>
      <c r="I85" s="3"/>
      <c r="J85" s="94" t="s">
        <v>211</v>
      </c>
      <c r="K85" s="95"/>
      <c r="L85" s="113">
        <v>1.6189265000000002</v>
      </c>
      <c r="M85" s="93">
        <v>12.9055695</v>
      </c>
      <c r="N85" s="118">
        <f t="shared" si="12"/>
        <v>8.567330403552913E-3</v>
      </c>
      <c r="O85" s="115">
        <f t="shared" si="11"/>
        <v>6.9716833963740781</v>
      </c>
      <c r="P85" s="25"/>
    </row>
    <row r="86" spans="2:16" x14ac:dyDescent="0.25">
      <c r="B86" s="22"/>
      <c r="C86" s="94" t="s">
        <v>192</v>
      </c>
      <c r="D86" s="95"/>
      <c r="E86" s="113">
        <v>6.0059685000000025</v>
      </c>
      <c r="F86" s="93">
        <v>9.1909669000000154</v>
      </c>
      <c r="G86" s="118">
        <f t="shared" si="9"/>
        <v>8.5717840771845875E-3</v>
      </c>
      <c r="H86" s="115">
        <f t="shared" si="10"/>
        <v>0.5303055452255554</v>
      </c>
      <c r="I86" s="3"/>
      <c r="J86" s="94" t="s">
        <v>39</v>
      </c>
      <c r="K86" s="95"/>
      <c r="L86" s="113">
        <v>11.899611500000001</v>
      </c>
      <c r="M86" s="93">
        <v>12.130974099999998</v>
      </c>
      <c r="N86" s="118">
        <f t="shared" si="12"/>
        <v>8.0531171624501283E-3</v>
      </c>
      <c r="O86" s="115">
        <f t="shared" si="11"/>
        <v>1.9442870046639582E-2</v>
      </c>
      <c r="P86" s="25"/>
    </row>
    <row r="87" spans="2:16" x14ac:dyDescent="0.25">
      <c r="B87" s="22"/>
      <c r="C87" s="94" t="s">
        <v>190</v>
      </c>
      <c r="D87" s="103"/>
      <c r="E87" s="113">
        <v>8.3174442599999878</v>
      </c>
      <c r="F87" s="93">
        <v>7.8546590300000059</v>
      </c>
      <c r="G87" s="118">
        <f t="shared" si="9"/>
        <v>7.3255014339207421E-3</v>
      </c>
      <c r="H87" s="115">
        <f t="shared" si="10"/>
        <v>-5.5640316368045339E-2</v>
      </c>
      <c r="I87" s="3"/>
      <c r="J87" s="94" t="s">
        <v>42</v>
      </c>
      <c r="K87" s="103"/>
      <c r="L87" s="113">
        <v>15.514792799999999</v>
      </c>
      <c r="M87" s="93">
        <v>11.924485900000002</v>
      </c>
      <c r="N87" s="118">
        <f t="shared" si="12"/>
        <v>7.9160404814222294E-3</v>
      </c>
      <c r="O87" s="115">
        <f t="shared" si="11"/>
        <v>-0.23141184972834417</v>
      </c>
      <c r="P87" s="25"/>
    </row>
    <row r="88" spans="2:16" x14ac:dyDescent="0.25">
      <c r="B88" s="22"/>
      <c r="C88" s="94" t="s">
        <v>207</v>
      </c>
      <c r="D88" s="95"/>
      <c r="E88" s="113">
        <v>12.529254399999962</v>
      </c>
      <c r="F88" s="93">
        <v>7.2441883000000029</v>
      </c>
      <c r="G88" s="118">
        <f t="shared" si="9"/>
        <v>6.7561572789547105E-3</v>
      </c>
      <c r="H88" s="115">
        <f t="shared" si="10"/>
        <v>-0.42181808520066244</v>
      </c>
      <c r="I88" s="3"/>
      <c r="J88" s="94" t="s">
        <v>193</v>
      </c>
      <c r="K88" s="95"/>
      <c r="L88" s="113">
        <v>7.5432927999999997</v>
      </c>
      <c r="M88" s="93">
        <v>11.4315263</v>
      </c>
      <c r="N88" s="118">
        <f t="shared" si="12"/>
        <v>7.5887904698048953E-3</v>
      </c>
      <c r="O88" s="115">
        <f t="shared" si="11"/>
        <v>0.51545573042054005</v>
      </c>
      <c r="P88" s="25"/>
    </row>
    <row r="89" spans="2:16" x14ac:dyDescent="0.25">
      <c r="B89" s="22"/>
      <c r="C89" s="98" t="s">
        <v>41</v>
      </c>
      <c r="D89" s="99"/>
      <c r="E89" s="116">
        <f>+E90-SUM(E72:E88)</f>
        <v>91.993436060006047</v>
      </c>
      <c r="F89" s="101">
        <f>+F90-SUM(F72:F88)</f>
        <v>75.703734320005196</v>
      </c>
      <c r="G89" s="119">
        <f>+F89/F$90</f>
        <v>7.0603677663949788E-2</v>
      </c>
      <c r="H89" s="117">
        <f t="shared" si="10"/>
        <v>-0.17707460920771889</v>
      </c>
      <c r="I89" s="3"/>
      <c r="J89" s="98" t="s">
        <v>41</v>
      </c>
      <c r="K89" s="99"/>
      <c r="L89" s="116">
        <f>+L90-SUM(L72:L88)</f>
        <v>178.8130041999998</v>
      </c>
      <c r="M89" s="101">
        <f>+M90-SUM(M72:M88)</f>
        <v>66.087581199999931</v>
      </c>
      <c r="N89" s="119">
        <f>+M89/M$90</f>
        <v>4.387207737806776E-2</v>
      </c>
      <c r="O89" s="117">
        <f t="shared" si="11"/>
        <v>-0.63040953595253102</v>
      </c>
      <c r="P89" s="25"/>
    </row>
    <row r="90" spans="2:16" x14ac:dyDescent="0.25">
      <c r="B90" s="22"/>
      <c r="C90" s="105" t="s">
        <v>2</v>
      </c>
      <c r="D90" s="106"/>
      <c r="E90" s="92">
        <f>+H12</f>
        <v>1106.1310000000001</v>
      </c>
      <c r="F90" s="92">
        <f>+I12</f>
        <v>1072.2349999999999</v>
      </c>
      <c r="G90" s="79">
        <f>+F90/F$90</f>
        <v>1</v>
      </c>
      <c r="H90" s="107">
        <f t="shared" si="10"/>
        <v>-3.0643748344454824E-2</v>
      </c>
      <c r="I90" s="8"/>
      <c r="J90" s="105" t="s">
        <v>13</v>
      </c>
      <c r="K90" s="106"/>
      <c r="L90" s="92">
        <f>+H22</f>
        <v>1724.53</v>
      </c>
      <c r="M90" s="92">
        <f>+I22</f>
        <v>1506.37</v>
      </c>
      <c r="N90" s="79">
        <f>+M90/M$90</f>
        <v>1</v>
      </c>
      <c r="O90" s="107">
        <f t="shared" si="11"/>
        <v>-0.12650403298289969</v>
      </c>
      <c r="P90" s="25"/>
    </row>
    <row r="91" spans="2:16" x14ac:dyDescent="0.25">
      <c r="B91" s="22"/>
      <c r="C91" s="87" t="s">
        <v>25</v>
      </c>
      <c r="D91" s="8"/>
      <c r="E91" s="33"/>
      <c r="F91" s="8"/>
      <c r="G91" s="8"/>
      <c r="H91" s="8"/>
      <c r="I91" s="8"/>
      <c r="J91" s="87" t="s">
        <v>25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45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38" t="s">
        <v>31</v>
      </c>
      <c r="D98" s="238"/>
      <c r="E98" s="238"/>
      <c r="F98" s="238"/>
      <c r="G98" s="238"/>
      <c r="H98" s="238"/>
      <c r="I98" s="8"/>
      <c r="J98" s="238" t="s">
        <v>32</v>
      </c>
      <c r="K98" s="238"/>
      <c r="L98" s="238"/>
      <c r="M98" s="238"/>
      <c r="N98" s="238"/>
      <c r="O98" s="238"/>
      <c r="P98" s="25"/>
    </row>
    <row r="99" spans="2:16" x14ac:dyDescent="0.25">
      <c r="B99" s="22"/>
      <c r="C99" s="239" t="s">
        <v>23</v>
      </c>
      <c r="D99" s="239"/>
      <c r="E99" s="239"/>
      <c r="F99" s="239"/>
      <c r="G99" s="239"/>
      <c r="H99" s="239"/>
      <c r="I99" s="8"/>
      <c r="J99" s="239" t="s">
        <v>23</v>
      </c>
      <c r="K99" s="239"/>
      <c r="L99" s="239"/>
      <c r="M99" s="239"/>
      <c r="N99" s="239"/>
      <c r="O99" s="239"/>
      <c r="P99" s="25"/>
    </row>
    <row r="100" spans="2:16" x14ac:dyDescent="0.25">
      <c r="B100" s="22"/>
      <c r="C100" s="236" t="s">
        <v>46</v>
      </c>
      <c r="D100" s="237"/>
      <c r="E100" s="82">
        <v>2015</v>
      </c>
      <c r="F100" s="83">
        <v>2016</v>
      </c>
      <c r="G100" s="83" t="s">
        <v>19</v>
      </c>
      <c r="H100" s="83" t="s">
        <v>20</v>
      </c>
      <c r="I100" s="8"/>
      <c r="J100" s="236" t="s">
        <v>46</v>
      </c>
      <c r="K100" s="237"/>
      <c r="L100" s="82">
        <v>2015</v>
      </c>
      <c r="M100" s="83">
        <v>2016</v>
      </c>
      <c r="N100" s="83" t="s">
        <v>19</v>
      </c>
      <c r="O100" s="83" t="s">
        <v>20</v>
      </c>
      <c r="P100" s="25"/>
    </row>
    <row r="101" spans="2:16" x14ac:dyDescent="0.25">
      <c r="B101" s="22"/>
      <c r="C101" s="110" t="str">
        <f>+C72</f>
        <v>Estados Unidos</v>
      </c>
      <c r="D101" s="120"/>
      <c r="E101" s="112">
        <f t="shared" ref="E101:F101" si="13">+E72</f>
        <v>455.32999722999597</v>
      </c>
      <c r="F101" s="104">
        <f t="shared" si="13"/>
        <v>469.87297263999426</v>
      </c>
      <c r="G101" s="121">
        <f>+F101/F101</f>
        <v>1</v>
      </c>
      <c r="H101" s="114">
        <f>IFERROR(F101/E101-1," - ")</f>
        <v>3.193941866002814E-2</v>
      </c>
      <c r="I101" s="8"/>
      <c r="J101" s="110" t="str">
        <f>+J72</f>
        <v>China</v>
      </c>
      <c r="K101" s="120"/>
      <c r="L101" s="112">
        <f t="shared" ref="L101:M101" si="14">+L72</f>
        <v>610.23978739999973</v>
      </c>
      <c r="M101" s="104">
        <f t="shared" si="14"/>
        <v>479.71573289999998</v>
      </c>
      <c r="N101" s="121">
        <f>+M101/M101</f>
        <v>1</v>
      </c>
      <c r="O101" s="114">
        <f>IFERROR(M101/L101-1," - ")</f>
        <v>-0.21388978102544454</v>
      </c>
      <c r="P101" s="25"/>
    </row>
    <row r="102" spans="2:16" x14ac:dyDescent="0.25">
      <c r="B102" s="22"/>
      <c r="C102" s="94" t="s">
        <v>65</v>
      </c>
      <c r="D102" s="95"/>
      <c r="E102" s="96">
        <v>142.18145269999977</v>
      </c>
      <c r="F102" s="93">
        <v>133.44710332000074</v>
      </c>
      <c r="G102" s="118">
        <f>+F102/F101</f>
        <v>0.2840067658504053</v>
      </c>
      <c r="H102" s="115">
        <f t="shared" ref="H102:H112" si="15">IFERROR(F102/E102-1," - ")</f>
        <v>-6.1431003932899353E-2</v>
      </c>
      <c r="I102" s="8"/>
      <c r="J102" s="94" t="s">
        <v>86</v>
      </c>
      <c r="K102" s="95"/>
      <c r="L102" s="96">
        <v>292.31642020000004</v>
      </c>
      <c r="M102" s="93">
        <v>278.11756180000009</v>
      </c>
      <c r="N102" s="118">
        <f>+M102/M101</f>
        <v>0.57975493136051803</v>
      </c>
      <c r="O102" s="115">
        <f t="shared" ref="O102:O112" si="16">IFERROR(M102/L102-1," - ")</f>
        <v>-4.8573591556318463E-2</v>
      </c>
      <c r="P102" s="25"/>
    </row>
    <row r="103" spans="2:16" x14ac:dyDescent="0.25">
      <c r="B103" s="22"/>
      <c r="C103" s="94" t="s">
        <v>70</v>
      </c>
      <c r="D103" s="95"/>
      <c r="E103" s="96">
        <v>104.757346200001</v>
      </c>
      <c r="F103" s="93">
        <v>111.02254460000074</v>
      </c>
      <c r="G103" s="118">
        <f>+F103/F101</f>
        <v>0.23628204017825821</v>
      </c>
      <c r="H103" s="115">
        <f t="shared" si="15"/>
        <v>5.9806768950010802E-2</v>
      </c>
      <c r="I103" s="8"/>
      <c r="J103" s="94" t="s">
        <v>89</v>
      </c>
      <c r="K103" s="95"/>
      <c r="L103" s="96">
        <v>131.68016590000002</v>
      </c>
      <c r="M103" s="93">
        <v>89.665633099999965</v>
      </c>
      <c r="N103" s="118">
        <f>+M103/M101</f>
        <v>0.18691409714238283</v>
      </c>
      <c r="O103" s="115">
        <f t="shared" si="16"/>
        <v>-0.31906500506618851</v>
      </c>
      <c r="P103" s="25"/>
    </row>
    <row r="104" spans="2:16" x14ac:dyDescent="0.25">
      <c r="B104" s="22"/>
      <c r="C104" s="94" t="s">
        <v>137</v>
      </c>
      <c r="D104" s="95"/>
      <c r="E104" s="96">
        <v>27.884395199999812</v>
      </c>
      <c r="F104" s="93">
        <v>32.459108500000248</v>
      </c>
      <c r="G104" s="118">
        <f>+F104/F101</f>
        <v>6.9080603461032994E-2</v>
      </c>
      <c r="H104" s="115">
        <f t="shared" si="15"/>
        <v>0.16405997932494043</v>
      </c>
      <c r="I104" s="8"/>
      <c r="J104" s="94" t="s">
        <v>81</v>
      </c>
      <c r="K104" s="95"/>
      <c r="L104" s="96">
        <v>103.9886758</v>
      </c>
      <c r="M104" s="93">
        <v>68.693662799999984</v>
      </c>
      <c r="N104" s="118">
        <f>+M104/M101</f>
        <v>0.14319660183903046</v>
      </c>
      <c r="O104" s="115">
        <f t="shared" si="16"/>
        <v>-0.33941208240676546</v>
      </c>
      <c r="P104" s="25"/>
    </row>
    <row r="105" spans="2:16" x14ac:dyDescent="0.25">
      <c r="B105" s="22"/>
      <c r="C105" s="110" t="str">
        <f>+C73</f>
        <v>Países Bajos</v>
      </c>
      <c r="D105" s="120"/>
      <c r="E105" s="112">
        <f t="shared" ref="E105:F105" si="17">+E73</f>
        <v>117.61365714999897</v>
      </c>
      <c r="F105" s="104">
        <f t="shared" si="17"/>
        <v>105.36207815000037</v>
      </c>
      <c r="G105" s="121">
        <f>+F105/F105</f>
        <v>1</v>
      </c>
      <c r="H105" s="114">
        <f t="shared" si="15"/>
        <v>-0.10416799627592144</v>
      </c>
      <c r="I105" s="8"/>
      <c r="J105" s="110" t="str">
        <f>+J73</f>
        <v>Estados Unidos</v>
      </c>
      <c r="K105" s="120"/>
      <c r="L105" s="112">
        <f t="shared" ref="L105:M105" si="18">+L73</f>
        <v>289.2818594000002</v>
      </c>
      <c r="M105" s="104">
        <f t="shared" si="18"/>
        <v>263.53271799999987</v>
      </c>
      <c r="N105" s="121">
        <f>+M105/M105</f>
        <v>1</v>
      </c>
      <c r="O105" s="114">
        <f t="shared" si="16"/>
        <v>-8.901056379202843E-2</v>
      </c>
      <c r="P105" s="25"/>
    </row>
    <row r="106" spans="2:16" x14ac:dyDescent="0.25">
      <c r="B106" s="22"/>
      <c r="C106" s="90" t="s">
        <v>67</v>
      </c>
      <c r="D106" s="95"/>
      <c r="E106" s="96">
        <v>23.650935610000015</v>
      </c>
      <c r="F106" s="93">
        <v>20.8890238</v>
      </c>
      <c r="G106" s="118">
        <f>+F106/F105</f>
        <v>0.19825941331814864</v>
      </c>
      <c r="H106" s="115">
        <f t="shared" si="15"/>
        <v>-0.11677812055909675</v>
      </c>
      <c r="I106" s="8"/>
      <c r="J106" s="94" t="s">
        <v>151</v>
      </c>
      <c r="K106" s="95"/>
      <c r="L106" s="96">
        <v>132.95006269999988</v>
      </c>
      <c r="M106" s="93">
        <v>130.91250669999999</v>
      </c>
      <c r="N106" s="118">
        <f>+M106/M105</f>
        <v>0.49675997611803197</v>
      </c>
      <c r="O106" s="115">
        <f t="shared" si="16"/>
        <v>-1.5325724250296879E-2</v>
      </c>
      <c r="P106" s="25"/>
    </row>
    <row r="107" spans="2:16" x14ac:dyDescent="0.25">
      <c r="B107" s="22"/>
      <c r="C107" s="94" t="s">
        <v>70</v>
      </c>
      <c r="D107" s="95"/>
      <c r="E107" s="96">
        <v>21.621159699999996</v>
      </c>
      <c r="F107" s="93">
        <v>19.577710800000013</v>
      </c>
      <c r="G107" s="118">
        <f>+F107/F105</f>
        <v>0.18581363564344183</v>
      </c>
      <c r="H107" s="115">
        <f t="shared" si="15"/>
        <v>-9.4511530757528384E-2</v>
      </c>
      <c r="I107" s="8"/>
      <c r="J107" s="94" t="s">
        <v>107</v>
      </c>
      <c r="K107" s="95"/>
      <c r="L107" s="96">
        <v>118.80326429999997</v>
      </c>
      <c r="M107" s="93">
        <v>118.17383059999995</v>
      </c>
      <c r="N107" s="118">
        <f>+M107/M105</f>
        <v>0.44842185629489845</v>
      </c>
      <c r="O107" s="115">
        <f t="shared" si="16"/>
        <v>-5.2981178901834181E-3</v>
      </c>
      <c r="P107" s="25"/>
    </row>
    <row r="108" spans="2:16" x14ac:dyDescent="0.25">
      <c r="B108" s="22"/>
      <c r="C108" s="98" t="s">
        <v>65</v>
      </c>
      <c r="D108" s="99"/>
      <c r="E108" s="100">
        <v>18.484161699999984</v>
      </c>
      <c r="F108" s="101">
        <v>18.204329999999988</v>
      </c>
      <c r="G108" s="118">
        <f>+F108/F105</f>
        <v>0.17277876746207596</v>
      </c>
      <c r="H108" s="115">
        <f t="shared" si="15"/>
        <v>-1.5138998702873052E-2</v>
      </c>
      <c r="I108" s="8"/>
      <c r="J108" s="98" t="s">
        <v>85</v>
      </c>
      <c r="K108" s="99"/>
      <c r="L108" s="100">
        <v>19.918842399999996</v>
      </c>
      <c r="M108" s="101">
        <v>12.8884943</v>
      </c>
      <c r="N108" s="118">
        <f>+M108/M105</f>
        <v>4.8906619253249635E-2</v>
      </c>
      <c r="O108" s="115">
        <f t="shared" si="16"/>
        <v>-0.35294963225372966</v>
      </c>
      <c r="P108" s="25"/>
    </row>
    <row r="109" spans="2:16" x14ac:dyDescent="0.25">
      <c r="B109" s="22"/>
      <c r="C109" s="110" t="str">
        <f>+C74</f>
        <v>Reino Unido</v>
      </c>
      <c r="D109" s="131"/>
      <c r="E109" s="112">
        <f t="shared" ref="E109:F109" si="19">+E74</f>
        <v>86.321866569999329</v>
      </c>
      <c r="F109" s="104">
        <f t="shared" si="19"/>
        <v>78.983573900000238</v>
      </c>
      <c r="G109" s="114">
        <f>+F109/F109</f>
        <v>1</v>
      </c>
      <c r="H109" s="114">
        <f t="shared" si="15"/>
        <v>-8.5010820103714857E-2</v>
      </c>
      <c r="I109" s="8"/>
      <c r="J109" s="110" t="str">
        <f>+J74</f>
        <v>Brasil</v>
      </c>
      <c r="K109" s="131"/>
      <c r="L109" s="112">
        <f t="shared" ref="L109:M109" si="20">+L74</f>
        <v>87.418308600000017</v>
      </c>
      <c r="M109" s="104">
        <f t="shared" si="20"/>
        <v>202.65956290000008</v>
      </c>
      <c r="N109" s="114">
        <f>+M109/M109</f>
        <v>1</v>
      </c>
      <c r="O109" s="114">
        <f t="shared" si="16"/>
        <v>1.3182736676742342</v>
      </c>
      <c r="P109" s="25"/>
    </row>
    <row r="110" spans="2:16" x14ac:dyDescent="0.25">
      <c r="B110" s="22"/>
      <c r="C110" s="94" t="s">
        <v>65</v>
      </c>
      <c r="D110" s="95"/>
      <c r="E110" s="96">
        <v>31.355884600000032</v>
      </c>
      <c r="F110" s="93">
        <v>30.92514319999993</v>
      </c>
      <c r="G110" s="115">
        <f>+F110/F109</f>
        <v>0.3915389197145438</v>
      </c>
      <c r="H110" s="115">
        <f t="shared" si="15"/>
        <v>-1.3737179017430767E-2</v>
      </c>
      <c r="I110" s="8"/>
      <c r="J110" s="94" t="s">
        <v>151</v>
      </c>
      <c r="K110" s="95"/>
      <c r="L110" s="96">
        <v>87.418308600000003</v>
      </c>
      <c r="M110" s="93">
        <v>201.03442729999969</v>
      </c>
      <c r="N110" s="115">
        <f>+M110/M109</f>
        <v>0.99198095773648587</v>
      </c>
      <c r="O110" s="115">
        <f t="shared" si="16"/>
        <v>1.2996833331547628</v>
      </c>
      <c r="P110" s="25"/>
    </row>
    <row r="111" spans="2:16" x14ac:dyDescent="0.25">
      <c r="B111" s="22"/>
      <c r="C111" s="94" t="s">
        <v>143</v>
      </c>
      <c r="D111" s="95"/>
      <c r="E111" s="96">
        <v>17.616414400000092</v>
      </c>
      <c r="F111" s="93">
        <v>19.713221199999946</v>
      </c>
      <c r="G111" s="115">
        <f>+F111/F109</f>
        <v>0.2495863408885311</v>
      </c>
      <c r="H111" s="115">
        <f t="shared" si="15"/>
        <v>0.11902574226454643</v>
      </c>
      <c r="I111" s="8"/>
      <c r="J111" s="94" t="s">
        <v>81</v>
      </c>
      <c r="K111" s="95"/>
      <c r="L111" s="96"/>
      <c r="M111" s="93">
        <v>1.6251356000000001</v>
      </c>
      <c r="N111" s="115">
        <f>+M111/M109</f>
        <v>8.0190422635121519E-3</v>
      </c>
      <c r="O111" s="115" t="str">
        <f t="shared" si="16"/>
        <v xml:space="preserve"> - </v>
      </c>
      <c r="P111" s="25"/>
    </row>
    <row r="112" spans="2:16" x14ac:dyDescent="0.25">
      <c r="B112" s="22"/>
      <c r="C112" s="98" t="s">
        <v>70</v>
      </c>
      <c r="D112" s="99"/>
      <c r="E112" s="100">
        <v>19.797479200000001</v>
      </c>
      <c r="F112" s="101">
        <v>11.627360100000008</v>
      </c>
      <c r="G112" s="117">
        <f>+F112/F109</f>
        <v>0.14721238259895925</v>
      </c>
      <c r="H112" s="117">
        <f t="shared" si="15"/>
        <v>-0.41268481797419909</v>
      </c>
      <c r="I112" s="8"/>
      <c r="J112" s="98"/>
      <c r="K112" s="99"/>
      <c r="L112" s="100"/>
      <c r="M112" s="101"/>
      <c r="N112" s="117">
        <f>+M112/M109</f>
        <v>0</v>
      </c>
      <c r="O112" s="117" t="str">
        <f t="shared" si="16"/>
        <v xml:space="preserve"> - </v>
      </c>
      <c r="P112" s="25"/>
    </row>
    <row r="113" spans="2:16" x14ac:dyDescent="0.25">
      <c r="B113" s="22"/>
      <c r="C113" s="87" t="s">
        <v>25</v>
      </c>
      <c r="D113" s="8"/>
      <c r="E113" s="33"/>
      <c r="F113" s="8"/>
      <c r="G113" s="8"/>
      <c r="H113" s="8"/>
      <c r="I113" s="8"/>
      <c r="J113" s="87" t="s">
        <v>25</v>
      </c>
      <c r="K113" s="8"/>
      <c r="L113" s="33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33:O35"/>
    <mergeCell ref="B1:P1"/>
    <mergeCell ref="C7:O8"/>
    <mergeCell ref="F9:L9"/>
    <mergeCell ref="F10:L10"/>
    <mergeCell ref="F11:G11"/>
    <mergeCell ref="C71:D71"/>
    <mergeCell ref="J71:K71"/>
    <mergeCell ref="C36:H36"/>
    <mergeCell ref="J36:O36"/>
    <mergeCell ref="C37:H37"/>
    <mergeCell ref="J37:O37"/>
    <mergeCell ref="C38:D38"/>
    <mergeCell ref="J38:K38"/>
    <mergeCell ref="C66:O68"/>
    <mergeCell ref="C69:H69"/>
    <mergeCell ref="J69:O69"/>
    <mergeCell ref="C70:H70"/>
    <mergeCell ref="J70:O70"/>
    <mergeCell ref="C98:H98"/>
    <mergeCell ref="J98:O98"/>
    <mergeCell ref="C99:H99"/>
    <mergeCell ref="J99:O99"/>
    <mergeCell ref="C100:D100"/>
    <mergeCell ref="J100:K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2017-03-20T17:59:19Z</dcterms:modified>
</cp:coreProperties>
</file>